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7.xml" ContentType="application/vnd.openxmlformats-officedocument.spreadsheetml.revisionLog+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8421"/>
  <workbookPr codeName="ThisWorkbook" autoCompressPictures="0"/>
  <bookViews>
    <workbookView xWindow="-240" yWindow="0" windowWidth="27740" windowHeight="15840" tabRatio="960" activeTab="6"/>
  </bookViews>
  <sheets>
    <sheet name="1.0 Statistical Identification" sheetId="1" r:id="rId1"/>
    <sheet name="2.1 Personal Biography" sheetId="2" r:id="rId2"/>
    <sheet name="2.2 Father's characteristics" sheetId="3" r:id="rId3"/>
    <sheet name="2.3 Mother's characteristics" sheetId="4" r:id="rId4"/>
    <sheet name="2.4 Siblings" sheetId="5" r:id="rId5"/>
    <sheet name="2.5 Health" sheetId="6" r:id="rId6"/>
    <sheet name="3.0 Education" sheetId="7" r:id="rId7"/>
    <sheet name="4.0 Past 7 days S &amp; D Work" sheetId="8" r:id="rId8"/>
    <sheet name="5.1 Employment" sheetId="9" r:id="rId9"/>
    <sheet name="5.2 Unemployment" sheetId="10" r:id="rId10"/>
    <sheet name="5.3 Employment" sheetId="11" r:id="rId11"/>
    <sheet name="6.1 Job charc " sheetId="12" r:id="rId12"/>
    <sheet name="6.2 Secondary Job" sheetId="13" r:id="rId13"/>
    <sheet name="7.0 Job Mobility" sheetId="14" r:id="rId14"/>
    <sheet name="Sheet1" sheetId="15" state="hidden" r:id="rId15"/>
    <sheet name="8.1 cost of Marriage" sheetId="16" r:id="rId16"/>
    <sheet name="Sheet4" sheetId="27" state="hidden" r:id="rId17"/>
    <sheet name="8.2 Fertility" sheetId="17" r:id="rId18"/>
    <sheet name="8.3 Women Status" sheetId="18" r:id="rId19"/>
    <sheet name="9.0 Female Employment " sheetId="19" r:id="rId20"/>
    <sheet name="10.1 Earnings" sheetId="20" r:id="rId21"/>
    <sheet name="10.2 Earnings in Secondary job" sheetId="21" r:id="rId22"/>
    <sheet name="11.0 Return Migration" sheetId="22" r:id="rId23"/>
    <sheet name="11.2 Migrates Charactristics" sheetId="28" r:id="rId24"/>
    <sheet name="12.1 Information Technology" sheetId="23" r:id="rId25"/>
    <sheet name="12.2 Savings &amp; Borrowings" sheetId="24" r:id="rId26"/>
    <sheet name="12.3 Gender Attitudes" sheetId="25" r:id="rId27"/>
    <sheet name="12.4 Result" sheetId="26" r:id="rId28"/>
  </sheets>
  <definedNames>
    <definedName name="A" localSheetId="1">#REF!</definedName>
    <definedName name="A" localSheetId="3">#REF!</definedName>
    <definedName name="A">#REF!</definedName>
    <definedName name="_xlnm.Print_Area" localSheetId="0">'1.0 Statistical Identification'!$A$1:$F$28</definedName>
    <definedName name="_xlnm.Print_Area" localSheetId="20">'10.1 Earnings'!$A$1:$C$22</definedName>
    <definedName name="_xlnm.Print_Area" localSheetId="21">'10.2 Earnings in Secondary job'!$A$1:$F$11</definedName>
    <definedName name="_xlnm.Print_Area" localSheetId="22">'11.0 Return Migration'!$A$1:$E$41</definedName>
    <definedName name="_xlnm.Print_Area" localSheetId="24">'12.1 Information Technology'!$A$1:$G$17</definedName>
    <definedName name="_xlnm.Print_Area" localSheetId="25">'12.2 Savings &amp; Borrowings'!$A$2:$AH$5</definedName>
    <definedName name="_xlnm.Print_Area" localSheetId="1">'2.1 Personal Biography'!$A$1:$D$87</definedName>
    <definedName name="_xlnm.Print_Area" localSheetId="2">'2.2 Father''s characteristics'!$A$1:$E$35</definedName>
    <definedName name="_xlnm.Print_Area" localSheetId="3">'2.3 Mother''s characteristics'!$A$1:$E$36</definedName>
    <definedName name="_xlnm.Print_Area" localSheetId="4">'2.4 Siblings'!$A$2:$G$23</definedName>
    <definedName name="_xlnm.Print_Area" localSheetId="5">'2.5 Health'!$A$2:$D$11</definedName>
    <definedName name="_xlnm.Print_Area" localSheetId="6">'3.0 Education'!$A$1:$E$84</definedName>
    <definedName name="_xlnm.Print_Area" localSheetId="7">'4.0 Past 7 days S &amp; D Work'!$A$1:$G$79</definedName>
    <definedName name="_xlnm.Print_Area" localSheetId="8">'5.1 Employment'!$A$1:$F$27</definedName>
    <definedName name="_xlnm.Print_Area" localSheetId="9">'5.2 Unemployment'!$B$2:$I$29</definedName>
    <definedName name="_xlnm.Print_Area" localSheetId="10">'5.3 Employment'!$A$1:$F$23</definedName>
    <definedName name="_xlnm.Print_Area" localSheetId="11">'6.1 Job charc '!$A$1:$E$92</definedName>
    <definedName name="_xlnm.Print_Area" localSheetId="12">'6.2 Secondary Job'!$A$1:$F$22</definedName>
    <definedName name="_xlnm.Print_Area" localSheetId="13">'7.0 Job Mobility'!$A$1:$U$3</definedName>
    <definedName name="_xlnm.Print_Area" localSheetId="15">'8.1 cost of Marriage'!$A$1:$D$30</definedName>
    <definedName name="_xlnm.Print_Area" localSheetId="17">'8.2 Fertility'!$A$2:$I$14</definedName>
    <definedName name="_xlnm.Print_Area" localSheetId="18">'8.3 Women Status'!$A$2:$H$22</definedName>
    <definedName name="_xlnm.Print_Area" localSheetId="19">'9.0 Female Employment '!$A$1:$D$24</definedName>
    <definedName name="_xlnm.Print_Titles" localSheetId="2">'2.2 Father''s characteristics'!$1:$3</definedName>
    <definedName name="_xlnm.Print_Titles" localSheetId="3">'2.3 Mother''s characteristics'!$1:$3</definedName>
    <definedName name="_xlnm.Print_Titles" localSheetId="4">'2.4 Siblings'!$2:$4</definedName>
    <definedName name="_xlnm.Print_Titles" localSheetId="8">'5.1 Employment'!$1:$3</definedName>
    <definedName name="_xlnm.Print_Titles" localSheetId="12">'6.2 Secondary Job'!$1:$4</definedName>
    <definedName name="Z_04B6E0FC_3669_4823_8763_C4CE98F99B03_.wvu.Cols" localSheetId="12" hidden="1">'6.2 Secondary Job'!#REF!</definedName>
    <definedName name="Z_04B6E0FC_3669_4823_8763_C4CE98F99B03_.wvu.PrintArea" localSheetId="0" hidden="1">'1.0 Statistical Identification'!$A$1:$H$30</definedName>
    <definedName name="Z_04B6E0FC_3669_4823_8763_C4CE98F99B03_.wvu.PrintArea" localSheetId="20" hidden="1">'10.1 Earnings'!$A$1:$D$6</definedName>
    <definedName name="Z_04B6E0FC_3669_4823_8763_C4CE98F99B03_.wvu.PrintArea" localSheetId="21" hidden="1">'10.2 Earnings in Secondary job'!$A$1:$H$4</definedName>
    <definedName name="Z_04B6E0FC_3669_4823_8763_C4CE98F99B03_.wvu.PrintArea" localSheetId="1" hidden="1">'2.1 Personal Biography'!$A$1:$F$21</definedName>
    <definedName name="Z_04B6E0FC_3669_4823_8763_C4CE98F99B03_.wvu.PrintArea" localSheetId="2" hidden="1">'2.2 Father''s characteristics'!$A$1:$F$3</definedName>
    <definedName name="Z_04B6E0FC_3669_4823_8763_C4CE98F99B03_.wvu.PrintArea" localSheetId="3" hidden="1">'2.3 Mother''s characteristics'!$A$1:$F$3</definedName>
    <definedName name="Z_04B6E0FC_3669_4823_8763_C4CE98F99B03_.wvu.PrintArea" localSheetId="4" hidden="1">'2.4 Siblings'!$A$2:$D$21</definedName>
    <definedName name="Z_04B6E0FC_3669_4823_8763_C4CE98F99B03_.wvu.PrintArea" localSheetId="6" hidden="1">'3.0 Education'!$C$1:$D$6</definedName>
    <definedName name="Z_04B6E0FC_3669_4823_8763_C4CE98F99B03_.wvu.PrintArea" localSheetId="8" hidden="1">'5.1 Employment'!$A$1:$AE$3</definedName>
    <definedName name="Z_04B6E0FC_3669_4823_8763_C4CE98F99B03_.wvu.PrintArea" localSheetId="11" hidden="1">'6.1 Job charc '!$A$1:$E$2</definedName>
    <definedName name="Z_04B6E0FC_3669_4823_8763_C4CE98F99B03_.wvu.PrintArea" localSheetId="12" hidden="1">'6.2 Secondary Job'!$B$1:$F$4</definedName>
    <definedName name="Z_04B6E0FC_3669_4823_8763_C4CE98F99B03_.wvu.PrintArea" localSheetId="15" hidden="1">'8.1 cost of Marriage'!$A$1:$D$5</definedName>
    <definedName name="Z_04B6E0FC_3669_4823_8763_C4CE98F99B03_.wvu.PrintArea" localSheetId="17" hidden="1">'8.2 Fertility'!$A$2:$J$114</definedName>
    <definedName name="Z_04B6E0FC_3669_4823_8763_C4CE98F99B03_.wvu.PrintArea" localSheetId="18" hidden="1">'8.3 Women Status'!$A$2:$AG$5</definedName>
    <definedName name="Z_04B6E0FC_3669_4823_8763_C4CE98F99B03_.wvu.PrintTitles" localSheetId="2" hidden="1">'2.2 Father''s characteristics'!$A$1:$A$65508</definedName>
    <definedName name="Z_04B6E0FC_3669_4823_8763_C4CE98F99B03_.wvu.PrintTitles" localSheetId="3" hidden="1">'2.3 Mother''s characteristics'!$A$1:$A$65509</definedName>
    <definedName name="Z_04B6E0FC_3669_4823_8763_C4CE98F99B03_.wvu.PrintTitles" localSheetId="4" hidden="1">'2.4 Siblings'!$A$2:$A$65513</definedName>
    <definedName name="Z_04B6E0FC_3669_4823_8763_C4CE98F99B03_.wvu.PrintTitles" localSheetId="6" hidden="1">'3.0 Education'!$C:$C</definedName>
    <definedName name="Z_04B6E0FC_3669_4823_8763_C4CE98F99B03_.wvu.PrintTitles" localSheetId="8" hidden="1">'5.1 Employment'!#REF!</definedName>
    <definedName name="Z_04B6E0FC_3669_4823_8763_C4CE98F99B03_.wvu.PrintTitles" localSheetId="9" hidden="1">'5.2 Unemployment'!$B:$B</definedName>
    <definedName name="Z_04B6E0FC_3669_4823_8763_C4CE98F99B03_.wvu.PrintTitles" localSheetId="10" hidden="1">'5.3 Employment'!#REF!</definedName>
    <definedName name="Z_04B6E0FC_3669_4823_8763_C4CE98F99B03_.wvu.PrintTitles" localSheetId="11" hidden="1">'6.1 Job charc '!#REF!</definedName>
    <definedName name="Z_04B6E0FC_3669_4823_8763_C4CE98F99B03_.wvu.PrintTitles" localSheetId="12" hidden="1">'6.2 Secondary Job'!#REF!</definedName>
    <definedName name="Z_04B6E0FC_3669_4823_8763_C4CE98F99B03_.wvu.PrintTitles" localSheetId="15" hidden="1">'8.1 cost of Marriage'!#REF!</definedName>
    <definedName name="Z_211E177F_00B4_45FC_A077_2978117784FC_.wvu.PrintArea" localSheetId="0" hidden="1">'1.0 Statistical Identification'!$A$1:$E$39</definedName>
    <definedName name="Z_211E177F_00B4_45FC_A077_2978117784FC_.wvu.PrintArea" localSheetId="20" hidden="1">'10.1 Earnings'!$A$1:$D$20</definedName>
    <definedName name="Z_211E177F_00B4_45FC_A077_2978117784FC_.wvu.PrintArea" localSheetId="21" hidden="1">'10.2 Earnings in Secondary job'!$A$1:$E$5</definedName>
    <definedName name="Z_211E177F_00B4_45FC_A077_2978117784FC_.wvu.PrintArea" localSheetId="22" hidden="1">'11.0 Return Migration'!$A$1:$D$40</definedName>
    <definedName name="Z_211E177F_00B4_45FC_A077_2978117784FC_.wvu.PrintArea" localSheetId="24" hidden="1">'12.1 Information Technology'!$A$1:$G$17</definedName>
    <definedName name="Z_211E177F_00B4_45FC_A077_2978117784FC_.wvu.PrintArea" localSheetId="25" hidden="1">'12.2 Savings &amp; Borrowings'!$A$1:$D$21</definedName>
    <definedName name="Z_211E177F_00B4_45FC_A077_2978117784FC_.wvu.PrintArea" localSheetId="1" hidden="1">'2.1 Personal Biography'!$A$1:$D$62</definedName>
    <definedName name="Z_211E177F_00B4_45FC_A077_2978117784FC_.wvu.PrintArea" localSheetId="2" hidden="1">'2.2 Father''s characteristics'!$A$1:$D$35</definedName>
    <definedName name="Z_211E177F_00B4_45FC_A077_2978117784FC_.wvu.PrintArea" localSheetId="3" hidden="1">'2.3 Mother''s characteristics'!$A$1:$D$36</definedName>
    <definedName name="Z_211E177F_00B4_45FC_A077_2978117784FC_.wvu.PrintArea" localSheetId="4" hidden="1">'2.4 Siblings'!$A$1:$G$21</definedName>
    <definedName name="Z_211E177F_00B4_45FC_A077_2978117784FC_.wvu.PrintArea" localSheetId="5" hidden="1">'2.5 Health'!$A$1:$D$17</definedName>
    <definedName name="Z_211E177F_00B4_45FC_A077_2978117784FC_.wvu.PrintArea" localSheetId="6" hidden="1">'3.0 Education'!$A$1:$D$86</definedName>
    <definedName name="Z_211E177F_00B4_45FC_A077_2978117784FC_.wvu.PrintArea" localSheetId="7" hidden="1">'4.0 Past 7 days S &amp; D Work'!$A$1:$E$27</definedName>
    <definedName name="Z_211E177F_00B4_45FC_A077_2978117784FC_.wvu.PrintArea" localSheetId="8" hidden="1">'5.1 Employment'!$A$1:$F$30</definedName>
    <definedName name="Z_211E177F_00B4_45FC_A077_2978117784FC_.wvu.PrintArea" localSheetId="9" hidden="1">'5.2 Unemployment'!$B$1:$H$38</definedName>
    <definedName name="Z_211E177F_00B4_45FC_A077_2978117784FC_.wvu.PrintArea" localSheetId="10" hidden="1">'5.3 Employment'!$A$1:$F$23</definedName>
    <definedName name="Z_211E177F_00B4_45FC_A077_2978117784FC_.wvu.PrintArea" localSheetId="11" hidden="1">'6.1 Job charc '!$A$1:$D$89</definedName>
    <definedName name="Z_211E177F_00B4_45FC_A077_2978117784FC_.wvu.PrintArea" localSheetId="12" hidden="1">'6.2 Secondary Job'!$A$1:$E$25</definedName>
    <definedName name="Z_211E177F_00B4_45FC_A077_2978117784FC_.wvu.PrintArea" localSheetId="13" hidden="1">'7.0 Job Mobility'!$A$1:$D$67</definedName>
    <definedName name="Z_211E177F_00B4_45FC_A077_2978117784FC_.wvu.PrintArea" localSheetId="15" hidden="1">'8.1 cost of Marriage'!$A$1:$D$29</definedName>
    <definedName name="Z_211E177F_00B4_45FC_A077_2978117784FC_.wvu.PrintArea" localSheetId="17" hidden="1">'8.2 Fertility'!$A$1:$H$15</definedName>
    <definedName name="Z_211E177F_00B4_45FC_A077_2978117784FC_.wvu.PrintArea" localSheetId="18" hidden="1">'8.3 Women Status'!$A$1:$H$23</definedName>
    <definedName name="Z_211E177F_00B4_45FC_A077_2978117784FC_.wvu.PrintArea" localSheetId="19" hidden="1">'9.0 Female Employment '!$A$1:$D$24</definedName>
    <definedName name="Z_211E177F_00B4_45FC_A077_2978117784FC_.wvu.PrintTitles" localSheetId="2" hidden="1">'2.2 Father''s characteristics'!$1:$3</definedName>
    <definedName name="Z_211E177F_00B4_45FC_A077_2978117784FC_.wvu.PrintTitles" localSheetId="3" hidden="1">'2.3 Mother''s characteristics'!$1:$3</definedName>
    <definedName name="Z_211E177F_00B4_45FC_A077_2978117784FC_.wvu.PrintTitles" localSheetId="4" hidden="1">'2.4 Siblings'!$2:$4</definedName>
    <definedName name="Z_211E177F_00B4_45FC_A077_2978117784FC_.wvu.PrintTitles" localSheetId="8" hidden="1">'5.1 Employment'!$1:$3</definedName>
    <definedName name="Z_211E177F_00B4_45FC_A077_2978117784FC_.wvu.PrintTitles" localSheetId="12" hidden="1">'6.2 Secondary Job'!$1:$4</definedName>
    <definedName name="Z_31A12346_0F01_1349_8588_78911923E3FD_.wvu.PrintArea" localSheetId="0" hidden="1">'1.0 Statistical Identification'!$A$1:$F$28</definedName>
    <definedName name="Z_31A12346_0F01_1349_8588_78911923E3FD_.wvu.PrintArea" localSheetId="20" hidden="1">'10.1 Earnings'!$A$1:$C$22</definedName>
    <definedName name="Z_31A12346_0F01_1349_8588_78911923E3FD_.wvu.PrintArea" localSheetId="21" hidden="1">'10.2 Earnings in Secondary job'!$A$1:$F$11</definedName>
    <definedName name="Z_31A12346_0F01_1349_8588_78911923E3FD_.wvu.PrintArea" localSheetId="22" hidden="1">'11.0 Return Migration'!$A$1:$E$41</definedName>
    <definedName name="Z_31A12346_0F01_1349_8588_78911923E3FD_.wvu.PrintArea" localSheetId="24" hidden="1">'12.1 Information Technology'!$A$1:$G$17</definedName>
    <definedName name="Z_31A12346_0F01_1349_8588_78911923E3FD_.wvu.PrintArea" localSheetId="25" hidden="1">'12.2 Savings &amp; Borrowings'!$A$2:$AH$5</definedName>
    <definedName name="Z_31A12346_0F01_1349_8588_78911923E3FD_.wvu.PrintArea" localSheetId="1" hidden="1">'2.1 Personal Biography'!$A$1:$D$87</definedName>
    <definedName name="Z_31A12346_0F01_1349_8588_78911923E3FD_.wvu.PrintArea" localSheetId="2" hidden="1">'2.2 Father''s characteristics'!$A$1:$E$35</definedName>
    <definedName name="Z_31A12346_0F01_1349_8588_78911923E3FD_.wvu.PrintArea" localSheetId="3" hidden="1">'2.3 Mother''s characteristics'!$A$1:$E$36</definedName>
    <definedName name="Z_31A12346_0F01_1349_8588_78911923E3FD_.wvu.PrintArea" localSheetId="4" hidden="1">'2.4 Siblings'!$A$2:$G$23</definedName>
    <definedName name="Z_31A12346_0F01_1349_8588_78911923E3FD_.wvu.PrintArea" localSheetId="5" hidden="1">'2.5 Health'!$A$2:$D$11</definedName>
    <definedName name="Z_31A12346_0F01_1349_8588_78911923E3FD_.wvu.PrintArea" localSheetId="6" hidden="1">'3.0 Education'!$A$1:$E$84</definedName>
    <definedName name="Z_31A12346_0F01_1349_8588_78911923E3FD_.wvu.PrintArea" localSheetId="7" hidden="1">'4.0 Past 7 days S &amp; D Work'!$A$1:$G$79</definedName>
    <definedName name="Z_31A12346_0F01_1349_8588_78911923E3FD_.wvu.PrintArea" localSheetId="8" hidden="1">'5.1 Employment'!$A$1:$F$27</definedName>
    <definedName name="Z_31A12346_0F01_1349_8588_78911923E3FD_.wvu.PrintArea" localSheetId="9" hidden="1">'5.2 Unemployment'!$B$2:$I$29</definedName>
    <definedName name="Z_31A12346_0F01_1349_8588_78911923E3FD_.wvu.PrintArea" localSheetId="10" hidden="1">'5.3 Employment'!$A$1:$F$23</definedName>
    <definedName name="Z_31A12346_0F01_1349_8588_78911923E3FD_.wvu.PrintArea" localSheetId="11" hidden="1">'6.1 Job charc '!$A$1:$E$92</definedName>
    <definedName name="Z_31A12346_0F01_1349_8588_78911923E3FD_.wvu.PrintArea" localSheetId="12" hidden="1">'6.2 Secondary Job'!$A$1:$F$22</definedName>
    <definedName name="Z_31A12346_0F01_1349_8588_78911923E3FD_.wvu.PrintArea" localSheetId="13" hidden="1">'7.0 Job Mobility'!$A$1:$U$3</definedName>
    <definedName name="Z_31A12346_0F01_1349_8588_78911923E3FD_.wvu.PrintArea" localSheetId="15" hidden="1">'8.1 cost of Marriage'!$A$1:$D$30</definedName>
    <definedName name="Z_31A12346_0F01_1349_8588_78911923E3FD_.wvu.PrintArea" localSheetId="17" hidden="1">'8.2 Fertility'!$A$2:$I$14</definedName>
    <definedName name="Z_31A12346_0F01_1349_8588_78911923E3FD_.wvu.PrintArea" localSheetId="18" hidden="1">'8.3 Women Status'!$A$2:$H$22</definedName>
    <definedName name="Z_31A12346_0F01_1349_8588_78911923E3FD_.wvu.PrintArea" localSheetId="19" hidden="1">'9.0 Female Employment '!$A$1:$D$24</definedName>
    <definedName name="Z_31A12346_0F01_1349_8588_78911923E3FD_.wvu.PrintTitles" localSheetId="2" hidden="1">'2.2 Father''s characteristics'!$1:$3</definedName>
    <definedName name="Z_31A12346_0F01_1349_8588_78911923E3FD_.wvu.PrintTitles" localSheetId="3" hidden="1">'2.3 Mother''s characteristics'!$1:$3</definedName>
    <definedName name="Z_31A12346_0F01_1349_8588_78911923E3FD_.wvu.PrintTitles" localSheetId="4" hidden="1">'2.4 Siblings'!$2:$4</definedName>
    <definedName name="Z_31A12346_0F01_1349_8588_78911923E3FD_.wvu.PrintTitles" localSheetId="8" hidden="1">'5.1 Employment'!$1:$3</definedName>
    <definedName name="Z_31A12346_0F01_1349_8588_78911923E3FD_.wvu.PrintTitles" localSheetId="12" hidden="1">'6.2 Secondary Job'!$1:$4</definedName>
    <definedName name="Z_4678BB01_2F1C_6343_A784_E4537624D67F_.wvu.PrintArea" localSheetId="0" hidden="1">'1.0 Statistical Identification'!$A$1:$F$28</definedName>
    <definedName name="Z_4678BB01_2F1C_6343_A784_E4537624D67F_.wvu.PrintArea" localSheetId="20" hidden="1">'10.1 Earnings'!$A$1:$C$22</definedName>
    <definedName name="Z_4678BB01_2F1C_6343_A784_E4537624D67F_.wvu.PrintArea" localSheetId="21" hidden="1">'10.2 Earnings in Secondary job'!$A$1:$F$11</definedName>
    <definedName name="Z_4678BB01_2F1C_6343_A784_E4537624D67F_.wvu.PrintArea" localSheetId="22" hidden="1">'11.0 Return Migration'!$A$1:$E$41</definedName>
    <definedName name="Z_4678BB01_2F1C_6343_A784_E4537624D67F_.wvu.PrintArea" localSheetId="24" hidden="1">'12.1 Information Technology'!$A$1:$G$17</definedName>
    <definedName name="Z_4678BB01_2F1C_6343_A784_E4537624D67F_.wvu.PrintArea" localSheetId="25" hidden="1">'12.2 Savings &amp; Borrowings'!$A$2:$AH$5</definedName>
    <definedName name="Z_4678BB01_2F1C_6343_A784_E4537624D67F_.wvu.PrintArea" localSheetId="1" hidden="1">'2.1 Personal Biography'!$A$1:$D$87</definedName>
    <definedName name="Z_4678BB01_2F1C_6343_A784_E4537624D67F_.wvu.PrintArea" localSheetId="2" hidden="1">'2.2 Father''s characteristics'!$A$1:$E$35</definedName>
    <definedName name="Z_4678BB01_2F1C_6343_A784_E4537624D67F_.wvu.PrintArea" localSheetId="3" hidden="1">'2.3 Mother''s characteristics'!$A$1:$E$36</definedName>
    <definedName name="Z_4678BB01_2F1C_6343_A784_E4537624D67F_.wvu.PrintArea" localSheetId="4" hidden="1">'2.4 Siblings'!$A$2:$G$23</definedName>
    <definedName name="Z_4678BB01_2F1C_6343_A784_E4537624D67F_.wvu.PrintArea" localSheetId="5" hidden="1">'2.5 Health'!$A$2:$D$11</definedName>
    <definedName name="Z_4678BB01_2F1C_6343_A784_E4537624D67F_.wvu.PrintArea" localSheetId="6" hidden="1">'3.0 Education'!$A$1:$E$84</definedName>
    <definedName name="Z_4678BB01_2F1C_6343_A784_E4537624D67F_.wvu.PrintArea" localSheetId="7" hidden="1">'4.0 Past 7 days S &amp; D Work'!$A$1:$G$79</definedName>
    <definedName name="Z_4678BB01_2F1C_6343_A784_E4537624D67F_.wvu.PrintArea" localSheetId="8" hidden="1">'5.1 Employment'!$A$1:$F$27</definedName>
    <definedName name="Z_4678BB01_2F1C_6343_A784_E4537624D67F_.wvu.PrintArea" localSheetId="9" hidden="1">'5.2 Unemployment'!$B$2:$I$29</definedName>
    <definedName name="Z_4678BB01_2F1C_6343_A784_E4537624D67F_.wvu.PrintArea" localSheetId="10" hidden="1">'5.3 Employment'!$A$1:$F$23</definedName>
    <definedName name="Z_4678BB01_2F1C_6343_A784_E4537624D67F_.wvu.PrintArea" localSheetId="11" hidden="1">'6.1 Job charc '!$A$1:$E$92</definedName>
    <definedName name="Z_4678BB01_2F1C_6343_A784_E4537624D67F_.wvu.PrintArea" localSheetId="12" hidden="1">'6.2 Secondary Job'!$A$1:$F$22</definedName>
    <definedName name="Z_4678BB01_2F1C_6343_A784_E4537624D67F_.wvu.PrintArea" localSheetId="13" hidden="1">'7.0 Job Mobility'!$A$1:$U$3</definedName>
    <definedName name="Z_4678BB01_2F1C_6343_A784_E4537624D67F_.wvu.PrintArea" localSheetId="15" hidden="1">'8.1 cost of Marriage'!$A$1:$D$30</definedName>
    <definedName name="Z_4678BB01_2F1C_6343_A784_E4537624D67F_.wvu.PrintArea" localSheetId="17" hidden="1">'8.2 Fertility'!$A$2:$I$14</definedName>
    <definedName name="Z_4678BB01_2F1C_6343_A784_E4537624D67F_.wvu.PrintArea" localSheetId="18" hidden="1">'8.3 Women Status'!$A$2:$H$22</definedName>
    <definedName name="Z_4678BB01_2F1C_6343_A784_E4537624D67F_.wvu.PrintArea" localSheetId="19" hidden="1">'9.0 Female Employment '!$A$1:$D$24</definedName>
    <definedName name="Z_4678BB01_2F1C_6343_A784_E4537624D67F_.wvu.PrintTitles" localSheetId="2" hidden="1">'2.2 Father''s characteristics'!$1:$3</definedName>
    <definedName name="Z_4678BB01_2F1C_6343_A784_E4537624D67F_.wvu.PrintTitles" localSheetId="3" hidden="1">'2.3 Mother''s characteristics'!$1:$3</definedName>
    <definedName name="Z_4678BB01_2F1C_6343_A784_E4537624D67F_.wvu.PrintTitles" localSheetId="4" hidden="1">'2.4 Siblings'!$2:$4</definedName>
    <definedName name="Z_4678BB01_2F1C_6343_A784_E4537624D67F_.wvu.PrintTitles" localSheetId="8" hidden="1">'5.1 Employment'!$1:$3</definedName>
    <definedName name="Z_4678BB01_2F1C_6343_A784_E4537624D67F_.wvu.PrintTitles" localSheetId="12" hidden="1">'6.2 Secondary Job'!$1:$4</definedName>
    <definedName name="Z_54863B59_C278_4DB5_9C1C_3A520E929F98_.wvu.PrintArea" localSheetId="0" hidden="1">'1.0 Statistical Identification'!$A$1:$E$39</definedName>
    <definedName name="Z_54863B59_C278_4DB5_9C1C_3A520E929F98_.wvu.PrintArea" localSheetId="20" hidden="1">'10.1 Earnings'!$A$1:$D$20</definedName>
    <definedName name="Z_54863B59_C278_4DB5_9C1C_3A520E929F98_.wvu.PrintArea" localSheetId="21" hidden="1">'10.2 Earnings in Secondary job'!$A$1:$E$5</definedName>
    <definedName name="Z_54863B59_C278_4DB5_9C1C_3A520E929F98_.wvu.PrintArea" localSheetId="22" hidden="1">'11.0 Return Migration'!$A$1:$D$40</definedName>
    <definedName name="Z_54863B59_C278_4DB5_9C1C_3A520E929F98_.wvu.PrintArea" localSheetId="24" hidden="1">'12.1 Information Technology'!$A$1:$G$17</definedName>
    <definedName name="Z_54863B59_C278_4DB5_9C1C_3A520E929F98_.wvu.PrintArea" localSheetId="25" hidden="1">'12.2 Savings &amp; Borrowings'!$A$1:$D$21</definedName>
    <definedName name="Z_54863B59_C278_4DB5_9C1C_3A520E929F98_.wvu.PrintArea" localSheetId="1" hidden="1">'2.1 Personal Biography'!$A$1:$D$62</definedName>
    <definedName name="Z_54863B59_C278_4DB5_9C1C_3A520E929F98_.wvu.PrintArea" localSheetId="2" hidden="1">'2.2 Father''s characteristics'!$A$1:$D$35</definedName>
    <definedName name="Z_54863B59_C278_4DB5_9C1C_3A520E929F98_.wvu.PrintArea" localSheetId="3" hidden="1">'2.3 Mother''s characteristics'!$A$1:$D$36</definedName>
    <definedName name="Z_54863B59_C278_4DB5_9C1C_3A520E929F98_.wvu.PrintArea" localSheetId="4" hidden="1">'2.4 Siblings'!$A$1:$G$21</definedName>
    <definedName name="Z_54863B59_C278_4DB5_9C1C_3A520E929F98_.wvu.PrintArea" localSheetId="5" hidden="1">'2.5 Health'!$A$1:$D$17</definedName>
    <definedName name="Z_54863B59_C278_4DB5_9C1C_3A520E929F98_.wvu.PrintArea" localSheetId="6" hidden="1">'3.0 Education'!$A$1:$D$86</definedName>
    <definedName name="Z_54863B59_C278_4DB5_9C1C_3A520E929F98_.wvu.PrintArea" localSheetId="7" hidden="1">'4.0 Past 7 days S &amp; D Work'!$A$1:$E$27</definedName>
    <definedName name="Z_54863B59_C278_4DB5_9C1C_3A520E929F98_.wvu.PrintArea" localSheetId="8" hidden="1">'5.1 Employment'!$A$1:$F$30</definedName>
    <definedName name="Z_54863B59_C278_4DB5_9C1C_3A520E929F98_.wvu.PrintArea" localSheetId="9" hidden="1">'5.2 Unemployment'!$B$1:$H$38</definedName>
    <definedName name="Z_54863B59_C278_4DB5_9C1C_3A520E929F98_.wvu.PrintArea" localSheetId="10" hidden="1">'5.3 Employment'!$A$1:$F$23</definedName>
    <definedName name="Z_54863B59_C278_4DB5_9C1C_3A520E929F98_.wvu.PrintArea" localSheetId="11" hidden="1">'6.1 Job charc '!$A$1:$D$89</definedName>
    <definedName name="Z_54863B59_C278_4DB5_9C1C_3A520E929F98_.wvu.PrintArea" localSheetId="12" hidden="1">'6.2 Secondary Job'!$A$1:$E$25</definedName>
    <definedName name="Z_54863B59_C278_4DB5_9C1C_3A520E929F98_.wvu.PrintArea" localSheetId="13" hidden="1">'7.0 Job Mobility'!$A$1:$D$67</definedName>
    <definedName name="Z_54863B59_C278_4DB5_9C1C_3A520E929F98_.wvu.PrintArea" localSheetId="15" hidden="1">'8.1 cost of Marriage'!$A$1:$D$29</definedName>
    <definedName name="Z_54863B59_C278_4DB5_9C1C_3A520E929F98_.wvu.PrintArea" localSheetId="17" hidden="1">'8.2 Fertility'!$A$1:$H$15</definedName>
    <definedName name="Z_54863B59_C278_4DB5_9C1C_3A520E929F98_.wvu.PrintArea" localSheetId="18" hidden="1">'8.3 Women Status'!$A$1:$H$23</definedName>
    <definedName name="Z_54863B59_C278_4DB5_9C1C_3A520E929F98_.wvu.PrintArea" localSheetId="19" hidden="1">'9.0 Female Employment '!$A$1:$D$24</definedName>
    <definedName name="Z_54863B59_C278_4DB5_9C1C_3A520E929F98_.wvu.PrintTitles" localSheetId="2" hidden="1">'2.2 Father''s characteristics'!$1:$3</definedName>
    <definedName name="Z_54863B59_C278_4DB5_9C1C_3A520E929F98_.wvu.PrintTitles" localSheetId="3" hidden="1">'2.3 Mother''s characteristics'!$1:$3</definedName>
    <definedName name="Z_54863B59_C278_4DB5_9C1C_3A520E929F98_.wvu.PrintTitles" localSheetId="4" hidden="1">'2.4 Siblings'!$2:$4</definedName>
    <definedName name="Z_54863B59_C278_4DB5_9C1C_3A520E929F98_.wvu.PrintTitles" localSheetId="8" hidden="1">'5.1 Employment'!$1:$3</definedName>
    <definedName name="Z_54863B59_C278_4DB5_9C1C_3A520E929F98_.wvu.PrintTitles" localSheetId="12" hidden="1">'6.2 Secondary Job'!$1:$4</definedName>
    <definedName name="Z_6C3E8A18_A00F_477E_9257_2421D89789F5_.wvu.PrintArea" localSheetId="0" hidden="1">'1.0 Statistical Identification'!$A$1:$H$30</definedName>
    <definedName name="Z_6C3E8A18_A00F_477E_9257_2421D89789F5_.wvu.PrintArea" localSheetId="20" hidden="1">'10.1 Earnings'!$A$1:$D$6</definedName>
    <definedName name="Z_6C3E8A18_A00F_477E_9257_2421D89789F5_.wvu.PrintArea" localSheetId="21" hidden="1">'10.2 Earnings in Secondary job'!$A$1:$H$4</definedName>
    <definedName name="Z_6C3E8A18_A00F_477E_9257_2421D89789F5_.wvu.PrintArea" localSheetId="1" hidden="1">'2.1 Personal Biography'!$A$1:$F$21</definedName>
    <definedName name="Z_6C3E8A18_A00F_477E_9257_2421D89789F5_.wvu.PrintArea" localSheetId="2" hidden="1">'2.2 Father''s characteristics'!$A$1:$F$3</definedName>
    <definedName name="Z_6C3E8A18_A00F_477E_9257_2421D89789F5_.wvu.PrintArea" localSheetId="3" hidden="1">'2.3 Mother''s characteristics'!$A$1:$F$3</definedName>
    <definedName name="Z_6C3E8A18_A00F_477E_9257_2421D89789F5_.wvu.PrintArea" localSheetId="4" hidden="1">'2.4 Siblings'!$A$2:$D$21</definedName>
    <definedName name="Z_6C3E8A18_A00F_477E_9257_2421D89789F5_.wvu.PrintArea" localSheetId="6" hidden="1">'3.0 Education'!$C$1:$D$6</definedName>
    <definedName name="Z_6C3E8A18_A00F_477E_9257_2421D89789F5_.wvu.PrintArea" localSheetId="8" hidden="1">'5.1 Employment'!$A$1:$AE$3</definedName>
    <definedName name="Z_6C3E8A18_A00F_477E_9257_2421D89789F5_.wvu.PrintArea" localSheetId="11" hidden="1">'6.1 Job charc '!$A$1:$E$2</definedName>
    <definedName name="Z_6C3E8A18_A00F_477E_9257_2421D89789F5_.wvu.PrintArea" localSheetId="12" hidden="1">'6.2 Secondary Job'!$B$1:$F$4</definedName>
    <definedName name="Z_6C3E8A18_A00F_477E_9257_2421D89789F5_.wvu.PrintArea" localSheetId="15" hidden="1">'8.1 cost of Marriage'!$A$1:$D$5</definedName>
    <definedName name="Z_6C3E8A18_A00F_477E_9257_2421D89789F5_.wvu.PrintArea" localSheetId="17" hidden="1">'8.2 Fertility'!$A$2:$H$114</definedName>
    <definedName name="Z_6C3E8A18_A00F_477E_9257_2421D89789F5_.wvu.PrintTitles" localSheetId="2" hidden="1">'2.2 Father''s characteristics'!$A$1:$A$65508</definedName>
    <definedName name="Z_6C3E8A18_A00F_477E_9257_2421D89789F5_.wvu.PrintTitles" localSheetId="3" hidden="1">'2.3 Mother''s characteristics'!$A$1:$A$65509</definedName>
    <definedName name="Z_6C3E8A18_A00F_477E_9257_2421D89789F5_.wvu.PrintTitles" localSheetId="4" hidden="1">'2.4 Siblings'!$A$2:$A$65513</definedName>
    <definedName name="Z_6C3E8A18_A00F_477E_9257_2421D89789F5_.wvu.PrintTitles" localSheetId="6" hidden="1">'3.0 Education'!$C:$C</definedName>
    <definedName name="Z_6C3E8A18_A00F_477E_9257_2421D89789F5_.wvu.PrintTitles" localSheetId="8" hidden="1">'5.1 Employment'!#REF!</definedName>
    <definedName name="Z_6C3E8A18_A00F_477E_9257_2421D89789F5_.wvu.PrintTitles" localSheetId="9" hidden="1">'5.2 Unemployment'!$B:$B</definedName>
    <definedName name="Z_6C3E8A18_A00F_477E_9257_2421D89789F5_.wvu.PrintTitles" localSheetId="10" hidden="1">'5.3 Employment'!#REF!</definedName>
    <definedName name="Z_6C3E8A18_A00F_477E_9257_2421D89789F5_.wvu.PrintTitles" localSheetId="11" hidden="1">'6.1 Job charc '!#REF!</definedName>
    <definedName name="Z_6C3E8A18_A00F_477E_9257_2421D89789F5_.wvu.PrintTitles" localSheetId="12" hidden="1">'6.2 Secondary Job'!#REF!</definedName>
    <definedName name="Z_6C3E8A18_A00F_477E_9257_2421D89789F5_.wvu.PrintTitles" localSheetId="15" hidden="1">'8.1 cost of Marriage'!#REF!</definedName>
    <definedName name="Z_6C3E8A18_A00F_477E_9257_2421D89789F5_.wvu.PrintTitles" localSheetId="17" hidden="1">'8.2 Fertility'!#REF!</definedName>
    <definedName name="Z_6EB9EEAF_1FA0_4880_9AFC_C65C1683DA1A_.wvu.PrintArea" localSheetId="0" hidden="1">'1.0 Statistical Identification'!$A$1:$E$39</definedName>
    <definedName name="Z_6EB9EEAF_1FA0_4880_9AFC_C65C1683DA1A_.wvu.PrintArea" localSheetId="20" hidden="1">'10.1 Earnings'!$A$1:$D$20</definedName>
    <definedName name="Z_6EB9EEAF_1FA0_4880_9AFC_C65C1683DA1A_.wvu.PrintArea" localSheetId="21" hidden="1">'10.2 Earnings in Secondary job'!$A$1:$E$5</definedName>
    <definedName name="Z_6EB9EEAF_1FA0_4880_9AFC_C65C1683DA1A_.wvu.PrintArea" localSheetId="22" hidden="1">'11.0 Return Migration'!$A$1:$D$40</definedName>
    <definedName name="Z_6EB9EEAF_1FA0_4880_9AFC_C65C1683DA1A_.wvu.PrintArea" localSheetId="24" hidden="1">'12.1 Information Technology'!$A$1:$G$17</definedName>
    <definedName name="Z_6EB9EEAF_1FA0_4880_9AFC_C65C1683DA1A_.wvu.PrintArea" localSheetId="25" hidden="1">'12.2 Savings &amp; Borrowings'!$A$1:$D$21</definedName>
    <definedName name="Z_6EB9EEAF_1FA0_4880_9AFC_C65C1683DA1A_.wvu.PrintArea" localSheetId="1" hidden="1">'2.1 Personal Biography'!$A$1:$F$62</definedName>
    <definedName name="Z_6EB9EEAF_1FA0_4880_9AFC_C65C1683DA1A_.wvu.PrintArea" localSheetId="2" hidden="1">'2.2 Father''s characteristics'!$A$1:$D$35</definedName>
    <definedName name="Z_6EB9EEAF_1FA0_4880_9AFC_C65C1683DA1A_.wvu.PrintArea" localSheetId="3" hidden="1">'2.3 Mother''s characteristics'!$A$1:$D$36</definedName>
    <definedName name="Z_6EB9EEAF_1FA0_4880_9AFC_C65C1683DA1A_.wvu.PrintArea" localSheetId="4" hidden="1">'2.4 Siblings'!$A$1:$G$21</definedName>
    <definedName name="Z_6EB9EEAF_1FA0_4880_9AFC_C65C1683DA1A_.wvu.PrintArea" localSheetId="5" hidden="1">'2.5 Health'!$A$1:$D$16</definedName>
    <definedName name="Z_6EB9EEAF_1FA0_4880_9AFC_C65C1683DA1A_.wvu.PrintArea" localSheetId="6" hidden="1">'3.0 Education'!$A$1:$D$86</definedName>
    <definedName name="Z_6EB9EEAF_1FA0_4880_9AFC_C65C1683DA1A_.wvu.PrintArea" localSheetId="7" hidden="1">'4.0 Past 7 days S &amp; D Work'!$A$1:$E$25</definedName>
    <definedName name="Z_6EB9EEAF_1FA0_4880_9AFC_C65C1683DA1A_.wvu.PrintArea" localSheetId="8" hidden="1">'5.1 Employment'!$A$1:$F$30</definedName>
    <definedName name="Z_6EB9EEAF_1FA0_4880_9AFC_C65C1683DA1A_.wvu.PrintArea" localSheetId="9" hidden="1">'5.2 Unemployment'!$A$1:$H$38</definedName>
    <definedName name="Z_6EB9EEAF_1FA0_4880_9AFC_C65C1683DA1A_.wvu.PrintArea" localSheetId="10" hidden="1">'5.3 Employment'!$A$1:$F$23</definedName>
    <definedName name="Z_6EB9EEAF_1FA0_4880_9AFC_C65C1683DA1A_.wvu.PrintArea" localSheetId="11" hidden="1">'6.1 Job charc '!$A$1:$D$89</definedName>
    <definedName name="Z_6EB9EEAF_1FA0_4880_9AFC_C65C1683DA1A_.wvu.PrintArea" localSheetId="12" hidden="1">'6.2 Secondary Job'!$A$1:$E$25</definedName>
    <definedName name="Z_6EB9EEAF_1FA0_4880_9AFC_C65C1683DA1A_.wvu.PrintArea" localSheetId="13" hidden="1">'7.0 Job Mobility'!$A$1:$E$67</definedName>
    <definedName name="Z_6EB9EEAF_1FA0_4880_9AFC_C65C1683DA1A_.wvu.PrintArea" localSheetId="15" hidden="1">'8.1 cost of Marriage'!$A$1:$D$29</definedName>
    <definedName name="Z_6EB9EEAF_1FA0_4880_9AFC_C65C1683DA1A_.wvu.PrintArea" localSheetId="17" hidden="1">'8.2 Fertility'!$A$1:$H$15</definedName>
    <definedName name="Z_6EB9EEAF_1FA0_4880_9AFC_C65C1683DA1A_.wvu.PrintArea" localSheetId="18" hidden="1">'8.3 Women Status'!$A$1:$H$23</definedName>
    <definedName name="Z_6EB9EEAF_1FA0_4880_9AFC_C65C1683DA1A_.wvu.PrintArea" localSheetId="19" hidden="1">'9.0 Female Employment '!$A$1:$D$24</definedName>
    <definedName name="Z_6EB9EEAF_1FA0_4880_9AFC_C65C1683DA1A_.wvu.PrintTitles" localSheetId="2" hidden="1">'2.2 Father''s characteristics'!$1:$3</definedName>
    <definedName name="Z_6EB9EEAF_1FA0_4880_9AFC_C65C1683DA1A_.wvu.PrintTitles" localSheetId="3" hidden="1">'2.3 Mother''s characteristics'!$1:$3</definedName>
    <definedName name="Z_6EB9EEAF_1FA0_4880_9AFC_C65C1683DA1A_.wvu.PrintTitles" localSheetId="4" hidden="1">'2.4 Siblings'!$2:$4</definedName>
    <definedName name="Z_6EB9EEAF_1FA0_4880_9AFC_C65C1683DA1A_.wvu.PrintTitles" localSheetId="8" hidden="1">'5.1 Employment'!$1:$3</definedName>
    <definedName name="Z_6EB9EEAF_1FA0_4880_9AFC_C65C1683DA1A_.wvu.PrintTitles" localSheetId="12" hidden="1">'6.2 Secondary Job'!$1:$4</definedName>
    <definedName name="Z_A57FA7A2_D613_4CB4_A390_3CAB141D409F_.wvu.PrintArea" localSheetId="0" hidden="1">'1.0 Statistical Identification'!$A$1:$E$39</definedName>
    <definedName name="Z_A57FA7A2_D613_4CB4_A390_3CAB141D409F_.wvu.PrintArea" localSheetId="20" hidden="1">'10.1 Earnings'!$A$1:$D$20</definedName>
    <definedName name="Z_A57FA7A2_D613_4CB4_A390_3CAB141D409F_.wvu.PrintArea" localSheetId="21" hidden="1">'10.2 Earnings in Secondary job'!$A$1:$E$5</definedName>
    <definedName name="Z_A57FA7A2_D613_4CB4_A390_3CAB141D409F_.wvu.PrintArea" localSheetId="22" hidden="1">'11.0 Return Migration'!$A$1:$D$40</definedName>
    <definedName name="Z_A57FA7A2_D613_4CB4_A390_3CAB141D409F_.wvu.PrintArea" localSheetId="24" hidden="1">'12.1 Information Technology'!$A$1:$G$17</definedName>
    <definedName name="Z_A57FA7A2_D613_4CB4_A390_3CAB141D409F_.wvu.PrintArea" localSheetId="25" hidden="1">'12.2 Savings &amp; Borrowings'!$A$1:$D$21</definedName>
    <definedName name="Z_A57FA7A2_D613_4CB4_A390_3CAB141D409F_.wvu.PrintArea" localSheetId="1" hidden="1">'2.1 Personal Biography'!$A$1:$D$62</definedName>
    <definedName name="Z_A57FA7A2_D613_4CB4_A390_3CAB141D409F_.wvu.PrintArea" localSheetId="2" hidden="1">'2.2 Father''s characteristics'!$A$1:$D$35</definedName>
    <definedName name="Z_A57FA7A2_D613_4CB4_A390_3CAB141D409F_.wvu.PrintArea" localSheetId="3" hidden="1">'2.3 Mother''s characteristics'!$A$1:$D$36</definedName>
    <definedName name="Z_A57FA7A2_D613_4CB4_A390_3CAB141D409F_.wvu.PrintArea" localSheetId="4" hidden="1">'2.4 Siblings'!$A$1:$G$21</definedName>
    <definedName name="Z_A57FA7A2_D613_4CB4_A390_3CAB141D409F_.wvu.PrintArea" localSheetId="5" hidden="1">'2.5 Health'!$A$1:$D$17</definedName>
    <definedName name="Z_A57FA7A2_D613_4CB4_A390_3CAB141D409F_.wvu.PrintArea" localSheetId="6" hidden="1">'3.0 Education'!$A$1:$D$86</definedName>
    <definedName name="Z_A57FA7A2_D613_4CB4_A390_3CAB141D409F_.wvu.PrintArea" localSheetId="7" hidden="1">'4.0 Past 7 days S &amp; D Work'!$A$1:$E$27</definedName>
    <definedName name="Z_A57FA7A2_D613_4CB4_A390_3CAB141D409F_.wvu.PrintArea" localSheetId="8" hidden="1">'5.1 Employment'!$A$1:$F$30</definedName>
    <definedName name="Z_A57FA7A2_D613_4CB4_A390_3CAB141D409F_.wvu.PrintArea" localSheetId="9" hidden="1">'5.2 Unemployment'!$B$1:$H$38</definedName>
    <definedName name="Z_A57FA7A2_D613_4CB4_A390_3CAB141D409F_.wvu.PrintArea" localSheetId="10" hidden="1">'5.3 Employment'!$A$1:$F$23</definedName>
    <definedName name="Z_A57FA7A2_D613_4CB4_A390_3CAB141D409F_.wvu.PrintArea" localSheetId="11" hidden="1">'6.1 Job charc '!$A$1:$D$89</definedName>
    <definedName name="Z_A57FA7A2_D613_4CB4_A390_3CAB141D409F_.wvu.PrintArea" localSheetId="12" hidden="1">'6.2 Secondary Job'!$A$1:$E$25</definedName>
    <definedName name="Z_A57FA7A2_D613_4CB4_A390_3CAB141D409F_.wvu.PrintArea" localSheetId="13" hidden="1">'7.0 Job Mobility'!$A$1:$D$67</definedName>
    <definedName name="Z_A57FA7A2_D613_4CB4_A390_3CAB141D409F_.wvu.PrintArea" localSheetId="15" hidden="1">'8.1 cost of Marriage'!$A$1:$D$29</definedName>
    <definedName name="Z_A57FA7A2_D613_4CB4_A390_3CAB141D409F_.wvu.PrintArea" localSheetId="17" hidden="1">'8.2 Fertility'!$A$1:$H$15</definedName>
    <definedName name="Z_A57FA7A2_D613_4CB4_A390_3CAB141D409F_.wvu.PrintArea" localSheetId="18" hidden="1">'8.3 Women Status'!$A$1:$H$23</definedName>
    <definedName name="Z_A57FA7A2_D613_4CB4_A390_3CAB141D409F_.wvu.PrintArea" localSheetId="19" hidden="1">'9.0 Female Employment '!$A$1:$D$24</definedName>
    <definedName name="Z_A57FA7A2_D613_4CB4_A390_3CAB141D409F_.wvu.PrintTitles" localSheetId="2" hidden="1">'2.2 Father''s characteristics'!$1:$3</definedName>
    <definedName name="Z_A57FA7A2_D613_4CB4_A390_3CAB141D409F_.wvu.PrintTitles" localSheetId="3" hidden="1">'2.3 Mother''s characteristics'!$1:$3</definedName>
    <definedName name="Z_A57FA7A2_D613_4CB4_A390_3CAB141D409F_.wvu.PrintTitles" localSheetId="4" hidden="1">'2.4 Siblings'!$2:$4</definedName>
    <definedName name="Z_A57FA7A2_D613_4CB4_A390_3CAB141D409F_.wvu.PrintTitles" localSheetId="8" hidden="1">'5.1 Employment'!$1:$3</definedName>
    <definedName name="Z_A57FA7A2_D613_4CB4_A390_3CAB141D409F_.wvu.PrintTitles" localSheetId="12" hidden="1">'6.2 Secondary Job'!$1:$4</definedName>
    <definedName name="Z_E02BCFC0_6EC4_11D4_AB38_00A0C92E0970_.wvu.PrintArea" localSheetId="0" hidden="1">'1.0 Statistical Identification'!$A$1:$H$30</definedName>
    <definedName name="Z_E02BCFC0_6EC4_11D4_AB38_00A0C92E0970_.wvu.PrintArea" localSheetId="20" hidden="1">'10.1 Earnings'!$A$1:$D$6</definedName>
    <definedName name="Z_E02BCFC0_6EC4_11D4_AB38_00A0C92E0970_.wvu.PrintArea" localSheetId="21" hidden="1">'10.2 Earnings in Secondary job'!$A$1:$E$4</definedName>
    <definedName name="Z_E02BCFC0_6EC4_11D4_AB38_00A0C92E0970_.wvu.PrintArea" localSheetId="1" hidden="1">'2.1 Personal Biography'!$A$1:$F$21</definedName>
    <definedName name="Z_E02BCFC0_6EC4_11D4_AB38_00A0C92E0970_.wvu.PrintArea" localSheetId="6" hidden="1">'3.0 Education'!$C$3:$D$6</definedName>
    <definedName name="Z_E02BCFC0_6EC4_11D4_AB38_00A0C92E0970_.wvu.PrintArea" localSheetId="8" hidden="1">'5.1 Employment'!$A$3:$AE$3</definedName>
    <definedName name="Z_E02BCFC0_6EC4_11D4_AB38_00A0C92E0970_.wvu.PrintArea" localSheetId="11" hidden="1">'6.1 Job charc '!#REF!</definedName>
    <definedName name="Z_E02BCFC0_6EC4_11D4_AB38_00A0C92E0970_.wvu.PrintTitles" localSheetId="2" hidden="1">'2.2 Father''s characteristics'!$A$1:$A$65508</definedName>
    <definedName name="Z_E02BCFC0_6EC4_11D4_AB38_00A0C92E0970_.wvu.PrintTitles" localSheetId="3" hidden="1">'2.3 Mother''s characteristics'!$A$1:$A$65509</definedName>
    <definedName name="Z_E02BCFC0_6EC4_11D4_AB38_00A0C92E0970_.wvu.PrintTitles" localSheetId="4" hidden="1">'2.4 Siblings'!$A$2:$A$65513</definedName>
    <definedName name="Z_E02BCFC0_6EC4_11D4_AB38_00A0C92E0970_.wvu.PrintTitles" localSheetId="6" hidden="1">'3.0 Education'!$C:$C</definedName>
    <definedName name="Z_E02BCFC0_6EC4_11D4_AB38_00A0C92E0970_.wvu.PrintTitles" localSheetId="8" hidden="1">'5.1 Employment'!#REF!</definedName>
    <definedName name="Z_E02BCFC0_6EC4_11D4_AB38_00A0C92E0970_.wvu.PrintTitles" localSheetId="9" hidden="1">'5.2 Unemployment'!$B:$B</definedName>
    <definedName name="Z_E02BCFC0_6EC4_11D4_AB38_00A0C92E0970_.wvu.PrintTitles" localSheetId="10" hidden="1">'5.3 Employment'!#REF!</definedName>
    <definedName name="Z_E02BCFC0_6EC4_11D4_AB38_00A0C92E0970_.wvu.PrintTitles" localSheetId="11" hidden="1">'6.1 Job charc '!#REF!</definedName>
    <definedName name="Z_E02BCFC0_6EC4_11D4_AB38_00A0C92E0970_.wvu.PrintTitles" localSheetId="12" hidden="1">'6.2 Secondary Job'!#REF!</definedName>
  </definedNames>
  <calcPr calcId="162913" concurrentCalc="0"/>
  <customWorkbookViews>
    <customWorkbookView name="Caroline Krafft - Personal View" guid="{31A12346-0F01-1349-8588-78911923E3FD}" mergeInterval="0" personalView="1" xWindow="-12" yWindow="54" windowWidth="1387" windowHeight="738" tabRatio="960" activeSheetId="7" showComments="commIndAndComment"/>
    <customWorkbookView name="Sara Taraman - Personal View" guid="{A57FA7A2-D613-4CB4-A390-3CAB141D409F}" mergeInterval="0" personalView="1" maximized="1" xWindow="-8" yWindow="-8" windowWidth="1382" windowHeight="744" tabRatio="921" activeSheetId="1"/>
    <customWorkbookView name="Sara - Personal View" guid="{54863B59-C278-4DB5-9C1C-3A520E929F98}" mergeInterval="0" personalView="1" maximized="1" xWindow="-8" yWindow="-8" windowWidth="1382" windowHeight="744" tabRatio="921" activeSheetId="16"/>
    <customWorkbookView name="Ragui Assaad - Personal View" guid="{4678BB01-2F1C-6343-A784-E4537624D67F}" mergeInterval="0" personalView="1" xWindow="28" yWindow="82" windowWidth="1252" windowHeight="656" tabRatio="960" activeSheetId="24" showComments="commIndAndComment"/>
    <customWorkbookView name="Wahba J. - Personal View" guid="{211E177F-00B4-45FC-A077-2978117784FC}" mergeInterval="0" personalView="1" xWindow="318" yWindow="69" windowWidth="1235" windowHeight="941" tabRatio="921" activeSheetId="28"/>
    <customWorkbookView name="Caitlyn - Personal View" guid="{6EB9EEAF-1FA0-4880-9AFC-C65C1683DA1A}" mergeInterval="0" personalView="1" maximized="1" xWindow="1358" yWindow="-8" windowWidth="1936" windowHeight="1096" tabRatio="921" activeSheetId="2" showComments="commIndAndComment"/>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A5" i="2" l="1"/>
  <c r="A6" i="2"/>
  <c r="A7" i="2"/>
  <c r="A9" i="2"/>
  <c r="A10" i="2"/>
  <c r="A11" i="2"/>
  <c r="A12" i="2"/>
  <c r="A14" i="2"/>
  <c r="A15" i="2"/>
  <c r="A16" i="2"/>
  <c r="A17" i="2"/>
  <c r="A19" i="2"/>
  <c r="A20" i="2"/>
  <c r="A21" i="2"/>
  <c r="A22" i="2"/>
  <c r="A24" i="2"/>
  <c r="A25" i="2"/>
  <c r="A26" i="2"/>
  <c r="A27" i="2"/>
  <c r="A29" i="2"/>
  <c r="A30" i="2"/>
  <c r="A31" i="2"/>
  <c r="A32" i="2"/>
  <c r="A34" i="2"/>
  <c r="A35" i="2"/>
  <c r="A36" i="2"/>
  <c r="A37" i="2"/>
  <c r="A38" i="2"/>
  <c r="A40" i="2"/>
  <c r="A41" i="2"/>
  <c r="A42" i="2"/>
  <c r="A43" i="2"/>
  <c r="A44" i="2"/>
  <c r="A46" i="2"/>
  <c r="A47" i="2"/>
  <c r="A48" i="2"/>
  <c r="A50" i="2"/>
  <c r="A3" i="28"/>
  <c r="A13" i="14"/>
  <c r="D8" i="14"/>
  <c r="D6" i="14"/>
  <c r="A5" i="7"/>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3" i="7"/>
  <c r="A64" i="7"/>
  <c r="A65" i="7"/>
  <c r="A66" i="7"/>
  <c r="A67" i="7"/>
  <c r="A68" i="7"/>
  <c r="A71" i="7"/>
  <c r="A72" i="7"/>
  <c r="A73" i="7"/>
  <c r="A74" i="7"/>
  <c r="A75" i="7"/>
  <c r="A76" i="7"/>
  <c r="A77" i="7"/>
  <c r="A78" i="7"/>
  <c r="A79" i="7"/>
  <c r="D56" i="7"/>
  <c r="D65" i="7"/>
  <c r="D74" i="7"/>
  <c r="D46" i="7"/>
  <c r="D44" i="7"/>
  <c r="D35" i="7"/>
  <c r="D33" i="7"/>
  <c r="D32" i="7"/>
  <c r="D23" i="7"/>
  <c r="D14" i="7"/>
  <c r="D5" i="2"/>
  <c r="A10" i="1"/>
  <c r="A24" i="1"/>
  <c r="D18" i="1"/>
  <c r="D8" i="1"/>
  <c r="A6" i="28"/>
  <c r="A7" i="28"/>
  <c r="A8" i="28"/>
  <c r="A9" i="28"/>
  <c r="A10" i="28"/>
  <c r="A11" i="28"/>
  <c r="A12" i="28"/>
  <c r="A13" i="28"/>
  <c r="A14" i="28"/>
  <c r="A15" i="28"/>
  <c r="A16" i="28"/>
  <c r="D13" i="28"/>
  <c r="B8" i="10"/>
  <c r="B9" i="10"/>
  <c r="B10" i="10"/>
  <c r="B11" i="10"/>
  <c r="B12" i="10"/>
  <c r="B13" i="10"/>
  <c r="B14" i="10"/>
  <c r="B15" i="10"/>
  <c r="B29" i="10"/>
  <c r="B30" i="10"/>
  <c r="B31" i="10"/>
  <c r="B32" i="10"/>
  <c r="H30" i="10"/>
  <c r="A80" i="7"/>
  <c r="A81" i="7"/>
  <c r="A82" i="7"/>
  <c r="A83" i="7"/>
  <c r="D83" i="7"/>
  <c r="A9" i="5"/>
  <c r="B9" i="5"/>
  <c r="C9" i="5"/>
  <c r="D9" i="5"/>
  <c r="E9" i="5"/>
  <c r="F9" i="5"/>
  <c r="D12" i="5"/>
  <c r="A6" i="22"/>
  <c r="A7" i="22"/>
  <c r="A8" i="22"/>
  <c r="A9" i="22"/>
  <c r="A10" i="22"/>
  <c r="A11" i="22"/>
  <c r="A12" i="22"/>
  <c r="A13" i="22"/>
  <c r="A14" i="22"/>
  <c r="A15" i="22"/>
  <c r="A16" i="22"/>
  <c r="A17" i="22"/>
  <c r="A18" i="22"/>
  <c r="A19" i="22"/>
  <c r="A20" i="22"/>
  <c r="A21" i="22"/>
  <c r="A22" i="22"/>
  <c r="A23" i="22"/>
  <c r="A24" i="22"/>
  <c r="A25" i="22"/>
  <c r="A26" i="22"/>
  <c r="A27" i="22"/>
  <c r="A28" i="22"/>
  <c r="A29" i="22"/>
  <c r="D26" i="22"/>
  <c r="C3" i="22"/>
  <c r="A6" i="9"/>
  <c r="A7" i="9"/>
  <c r="A5" i="11"/>
  <c r="C4" i="14"/>
  <c r="E3" i="13"/>
  <c r="A21" i="9"/>
  <c r="A22" i="9"/>
  <c r="B4" i="10"/>
  <c r="A6" i="12"/>
  <c r="A7" i="12"/>
  <c r="A8" i="12"/>
  <c r="A9" i="12"/>
  <c r="A10" i="12"/>
  <c r="A11" i="12"/>
  <c r="A12" i="12"/>
  <c r="A13" i="12"/>
  <c r="A14" i="12"/>
  <c r="A15" i="12"/>
  <c r="A16" i="12"/>
  <c r="A17" i="12"/>
  <c r="A18" i="12"/>
  <c r="A19" i="12"/>
  <c r="D15" i="12"/>
  <c r="D12" i="2"/>
  <c r="D11" i="2"/>
  <c r="B14" i="28"/>
  <c r="A6" i="6"/>
  <c r="A7" i="6"/>
  <c r="A8" i="6"/>
  <c r="A9" i="6"/>
  <c r="A10" i="6"/>
  <c r="A11" i="6"/>
  <c r="A12" i="6"/>
  <c r="A13" i="6"/>
  <c r="A14" i="6"/>
  <c r="D10" i="6"/>
  <c r="D9" i="2"/>
  <c r="A25" i="1"/>
  <c r="C30" i="1"/>
  <c r="C33" i="1"/>
  <c r="C36" i="1"/>
  <c r="A20" i="12"/>
  <c r="A25" i="12"/>
  <c r="A26" i="12"/>
  <c r="A27" i="12"/>
  <c r="A28" i="12"/>
  <c r="A29" i="12"/>
  <c r="A30" i="12"/>
  <c r="A31" i="12"/>
  <c r="A32" i="12"/>
  <c r="A36" i="12"/>
  <c r="A37" i="12"/>
  <c r="A38" i="12"/>
  <c r="A39" i="12"/>
  <c r="A40" i="12"/>
  <c r="A41" i="12"/>
  <c r="A42" i="12"/>
  <c r="A43" i="12"/>
  <c r="A44" i="12"/>
  <c r="A45" i="12"/>
  <c r="A46" i="12"/>
  <c r="A47" i="12"/>
  <c r="A48" i="12"/>
  <c r="A49" i="12"/>
  <c r="A50" i="12"/>
  <c r="A51" i="12"/>
  <c r="A52" i="12"/>
  <c r="A53" i="12"/>
  <c r="A54" i="12"/>
  <c r="A55" i="12"/>
  <c r="A56" i="12"/>
  <c r="A57" i="12"/>
  <c r="A58" i="12"/>
  <c r="A59" i="12"/>
  <c r="A60" i="12"/>
  <c r="A61" i="12"/>
  <c r="A62" i="12"/>
  <c r="A65" i="12"/>
  <c r="A66" i="12"/>
  <c r="A67" i="12"/>
  <c r="D62" i="12"/>
  <c r="A8" i="16"/>
  <c r="A9" i="16"/>
  <c r="A10" i="16"/>
  <c r="A11" i="16"/>
  <c r="A12" i="16"/>
  <c r="A13" i="16"/>
  <c r="A14" i="16"/>
  <c r="A15" i="16"/>
  <c r="A16" i="16"/>
  <c r="A17" i="16"/>
  <c r="A18" i="16"/>
  <c r="A19" i="16"/>
  <c r="A20" i="16"/>
  <c r="A21" i="16"/>
  <c r="A22" i="16"/>
  <c r="A23" i="16"/>
  <c r="A24" i="16"/>
  <c r="A29" i="16"/>
  <c r="A6" i="19"/>
  <c r="A7" i="19"/>
  <c r="A8" i="19"/>
  <c r="A9" i="19"/>
  <c r="A10" i="19"/>
  <c r="A11" i="19"/>
  <c r="A12" i="19"/>
  <c r="A13" i="19"/>
  <c r="A14" i="19"/>
  <c r="A15" i="19"/>
  <c r="A16" i="19"/>
  <c r="A17" i="19"/>
  <c r="A18" i="19"/>
  <c r="A19" i="19"/>
  <c r="D9" i="19"/>
  <c r="A3" i="20"/>
  <c r="D11" i="28"/>
  <c r="D7" i="28"/>
  <c r="A17" i="28"/>
  <c r="A18" i="28"/>
  <c r="D16" i="28"/>
  <c r="A9" i="23"/>
  <c r="A10" i="23"/>
  <c r="A11" i="23"/>
  <c r="A12" i="23"/>
  <c r="A13" i="23"/>
  <c r="A14" i="23"/>
  <c r="A15" i="23"/>
  <c r="G9" i="23"/>
  <c r="A6" i="24"/>
  <c r="A7" i="24"/>
  <c r="A8" i="24"/>
  <c r="A9" i="24"/>
  <c r="D7" i="24"/>
  <c r="A6" i="26"/>
  <c r="A7" i="26"/>
  <c r="A6" i="13"/>
  <c r="A2" i="21"/>
  <c r="A15" i="6"/>
  <c r="A51" i="2"/>
  <c r="A52" i="2"/>
  <c r="A53" i="2"/>
  <c r="A54" i="2"/>
  <c r="A55" i="2"/>
  <c r="A8" i="14"/>
  <c r="A9" i="14"/>
  <c r="A10" i="14"/>
  <c r="A11" i="14"/>
  <c r="B8" i="14"/>
  <c r="E14" i="14"/>
  <c r="E15" i="14"/>
  <c r="E16" i="14"/>
  <c r="E17" i="14"/>
  <c r="E18" i="14"/>
  <c r="E19" i="14"/>
  <c r="E20" i="14"/>
  <c r="E21" i="14"/>
  <c r="E22" i="14"/>
  <c r="E23" i="14"/>
  <c r="E24" i="14"/>
  <c r="A24" i="14"/>
  <c r="D21" i="14"/>
  <c r="E25" i="14"/>
  <c r="A25" i="14"/>
  <c r="D22" i="14"/>
  <c r="D23" i="14"/>
  <c r="E26" i="14"/>
  <c r="E27" i="14"/>
  <c r="E28" i="14"/>
  <c r="A28" i="14"/>
  <c r="D25" i="14"/>
  <c r="E29" i="14"/>
  <c r="A29" i="14"/>
  <c r="D26" i="14"/>
  <c r="D27" i="14"/>
  <c r="E30" i="14"/>
  <c r="E31" i="14"/>
  <c r="A31" i="14"/>
  <c r="D29" i="14"/>
  <c r="E32" i="14"/>
  <c r="A32" i="14"/>
  <c r="D30" i="14"/>
  <c r="A7" i="18"/>
  <c r="A10" i="18"/>
  <c r="D32" i="14"/>
  <c r="D33" i="14"/>
  <c r="E33" i="14"/>
  <c r="E34" i="14"/>
  <c r="E35" i="14"/>
  <c r="E36" i="14"/>
  <c r="E37" i="14"/>
  <c r="E38" i="14"/>
  <c r="E39" i="14"/>
  <c r="A39" i="14"/>
  <c r="D35" i="14"/>
  <c r="D12" i="19"/>
  <c r="A57" i="2"/>
  <c r="A58" i="2"/>
  <c r="A59" i="2"/>
  <c r="A60" i="2"/>
  <c r="D58" i="2"/>
  <c r="A68" i="12"/>
  <c r="A69" i="12"/>
  <c r="A70" i="12"/>
  <c r="A71" i="12"/>
  <c r="A72" i="12"/>
  <c r="A73" i="12"/>
  <c r="A74" i="12"/>
  <c r="A75" i="12"/>
  <c r="A76" i="12"/>
  <c r="A77" i="12"/>
  <c r="A78" i="12"/>
  <c r="A79" i="12"/>
  <c r="A80" i="12"/>
  <c r="A81" i="12"/>
  <c r="A82" i="12"/>
  <c r="A83" i="12"/>
  <c r="D77" i="12"/>
  <c r="D51" i="12"/>
  <c r="D42" i="12"/>
  <c r="G9" i="5"/>
  <c r="A14" i="5"/>
  <c r="D5" i="5"/>
  <c r="D36" i="2"/>
  <c r="H8" i="10"/>
  <c r="E42" i="14"/>
  <c r="E43" i="14"/>
  <c r="E44" i="14"/>
  <c r="A8" i="20"/>
  <c r="A17" i="20"/>
  <c r="A18" i="20"/>
  <c r="A19" i="20"/>
  <c r="D39" i="14"/>
  <c r="F12" i="17"/>
  <c r="G12" i="17"/>
  <c r="A8" i="17"/>
  <c r="A9" i="17"/>
  <c r="A10" i="17"/>
  <c r="A11" i="17"/>
  <c r="A12" i="17"/>
  <c r="B12" i="17"/>
  <c r="C12" i="17"/>
  <c r="D12" i="17"/>
  <c r="D15" i="16"/>
  <c r="A41" i="14"/>
  <c r="A42" i="14"/>
  <c r="A14" i="14"/>
  <c r="D9" i="14"/>
  <c r="A19" i="11"/>
  <c r="A20" i="11"/>
  <c r="A21" i="11"/>
  <c r="A22" i="11"/>
  <c r="A23" i="11"/>
  <c r="D19" i="7"/>
  <c r="D8" i="6"/>
  <c r="G12" i="5"/>
  <c r="A5" i="4"/>
  <c r="A6" i="4"/>
  <c r="A7" i="4"/>
  <c r="A20" i="4"/>
  <c r="A29" i="4"/>
  <c r="A30" i="4"/>
  <c r="D4" i="4"/>
  <c r="A5" i="3"/>
  <c r="A12" i="8"/>
  <c r="H6" i="18"/>
  <c r="A13" i="18"/>
  <c r="A14" i="18"/>
  <c r="A15" i="18"/>
  <c r="A17" i="18"/>
  <c r="A18" i="18"/>
  <c r="A21" i="18"/>
  <c r="A23" i="18"/>
  <c r="G12" i="23"/>
  <c r="D67" i="14"/>
  <c r="D60" i="14"/>
  <c r="A43" i="14"/>
  <c r="A10" i="24"/>
  <c r="D6" i="24"/>
  <c r="D7" i="19"/>
  <c r="A15" i="14"/>
  <c r="A16" i="14"/>
  <c r="D9" i="16"/>
  <c r="D16" i="22"/>
  <c r="D28" i="22"/>
  <c r="A20" i="13"/>
  <c r="A21" i="13"/>
  <c r="A22" i="13"/>
  <c r="A23" i="13"/>
  <c r="D10" i="14"/>
  <c r="D21" i="22"/>
  <c r="E5" i="13"/>
  <c r="A11" i="24"/>
  <c r="A12" i="24"/>
  <c r="E45" i="14"/>
  <c r="A44" i="14"/>
  <c r="E46" i="14"/>
  <c r="A46" i="14"/>
  <c r="A45" i="14"/>
  <c r="E47" i="14"/>
  <c r="E48" i="14"/>
  <c r="A48" i="14"/>
  <c r="A47" i="14"/>
  <c r="D5" i="12"/>
  <c r="A15" i="5"/>
  <c r="A16" i="5"/>
  <c r="A17" i="5"/>
  <c r="A18" i="5"/>
  <c r="D6" i="5"/>
  <c r="D13" i="22"/>
  <c r="D9" i="12"/>
  <c r="D10" i="24"/>
  <c r="D14" i="24"/>
  <c r="D15" i="24"/>
  <c r="A13" i="24"/>
  <c r="A14" i="24"/>
  <c r="A15" i="24"/>
  <c r="A16" i="24"/>
  <c r="A17" i="24"/>
  <c r="D16" i="24"/>
  <c r="D12" i="16"/>
  <c r="A6" i="3"/>
  <c r="D4" i="3"/>
  <c r="A7" i="3"/>
  <c r="A20" i="3"/>
  <c r="A29" i="3"/>
  <c r="A30" i="3"/>
  <c r="A16" i="23"/>
  <c r="A17" i="23"/>
  <c r="E49" i="14"/>
  <c r="A23" i="9"/>
  <c r="D9" i="24"/>
  <c r="A18" i="24"/>
  <c r="F21" i="9"/>
  <c r="A24" i="9"/>
  <c r="H33" i="10"/>
  <c r="H38" i="10"/>
  <c r="D6" i="7"/>
  <c r="A17" i="14"/>
  <c r="D17" i="22"/>
  <c r="A49" i="14"/>
  <c r="E50" i="14"/>
  <c r="A19" i="5"/>
  <c r="A20" i="5"/>
  <c r="D16" i="5"/>
  <c r="B79" i="7"/>
  <c r="D14" i="2"/>
  <c r="A20" i="19"/>
  <c r="A21" i="19"/>
  <c r="A22" i="19"/>
  <c r="D13" i="12"/>
  <c r="D11" i="12"/>
  <c r="B33" i="10"/>
  <c r="A23" i="19"/>
  <c r="A24" i="19"/>
  <c r="D11" i="19"/>
  <c r="D19" i="19"/>
  <c r="D15" i="19"/>
  <c r="A18" i="14"/>
  <c r="D19" i="22"/>
  <c r="A21" i="5"/>
  <c r="D18" i="5"/>
  <c r="D14" i="5"/>
  <c r="A25" i="9"/>
  <c r="F7" i="9"/>
  <c r="F5" i="9"/>
  <c r="D21" i="16"/>
  <c r="A50" i="14"/>
  <c r="E51" i="14"/>
  <c r="A19" i="24"/>
  <c r="A20" i="24"/>
  <c r="A21" i="24"/>
  <c r="D21" i="24"/>
  <c r="D20" i="24"/>
  <c r="A51" i="14"/>
  <c r="E52" i="14"/>
  <c r="D7" i="20"/>
  <c r="D23" i="16"/>
  <c r="D19" i="2"/>
  <c r="D10" i="7"/>
  <c r="D24" i="2"/>
  <c r="A27" i="9"/>
  <c r="A28" i="9"/>
  <c r="D24" i="22"/>
  <c r="H34" i="10"/>
  <c r="B34" i="10"/>
  <c r="B35" i="10"/>
  <c r="A19" i="14"/>
  <c r="E53" i="14"/>
  <c r="A52" i="14"/>
  <c r="D49" i="14"/>
  <c r="B36" i="10"/>
  <c r="B37" i="10"/>
  <c r="B38" i="10"/>
  <c r="H15" i="10"/>
  <c r="D11" i="7"/>
  <c r="D25" i="22"/>
  <c r="A30" i="22"/>
  <c r="A31" i="22"/>
  <c r="A32" i="22"/>
  <c r="F6" i="9"/>
  <c r="A30" i="9"/>
  <c r="A20" i="14"/>
  <c r="D6" i="2"/>
  <c r="D21" i="2"/>
  <c r="D26" i="2"/>
  <c r="D16" i="2"/>
  <c r="D17" i="2"/>
  <c r="D22" i="2"/>
  <c r="D4" i="7"/>
  <c r="D26" i="12"/>
  <c r="D30" i="22"/>
  <c r="A33" i="22"/>
  <c r="A36" i="22"/>
  <c r="A37" i="22"/>
  <c r="A38" i="22"/>
  <c r="E54" i="14"/>
  <c r="A53" i="14"/>
  <c r="D13" i="7"/>
  <c r="A21" i="14"/>
  <c r="F28" i="9"/>
  <c r="F25" i="9"/>
  <c r="D27" i="12"/>
  <c r="D16" i="7"/>
  <c r="A22" i="14"/>
  <c r="D36" i="22"/>
  <c r="D32" i="22"/>
  <c r="A39" i="22"/>
  <c r="A40" i="22"/>
  <c r="D32" i="2"/>
  <c r="D31" i="2"/>
  <c r="D28" i="12"/>
  <c r="D51" i="14"/>
  <c r="D50" i="14"/>
  <c r="E55" i="14"/>
  <c r="A54" i="14"/>
  <c r="A23" i="14"/>
  <c r="E56" i="14"/>
  <c r="A55" i="14"/>
  <c r="D31" i="12"/>
  <c r="D17" i="7"/>
  <c r="D37" i="12"/>
  <c r="E57" i="14"/>
  <c r="A56" i="14"/>
  <c r="D53" i="14"/>
  <c r="D35" i="2"/>
  <c r="D39" i="12"/>
  <c r="A57" i="14"/>
  <c r="E58" i="14"/>
  <c r="E59" i="14"/>
  <c r="A58" i="14"/>
  <c r="D55" i="14"/>
  <c r="D54" i="14"/>
  <c r="D22" i="7"/>
  <c r="D21" i="7"/>
  <c r="D17" i="20"/>
  <c r="A26" i="14"/>
  <c r="A27" i="14"/>
  <c r="A59" i="14"/>
  <c r="D57" i="14"/>
  <c r="E60" i="14"/>
  <c r="D29" i="7"/>
  <c r="D43" i="2"/>
  <c r="D43" i="12"/>
  <c r="E61" i="14"/>
  <c r="A60" i="14"/>
  <c r="D58" i="14"/>
  <c r="D42" i="2"/>
  <c r="D38" i="2"/>
  <c r="D29" i="2"/>
  <c r="D37" i="2"/>
  <c r="D14" i="19"/>
  <c r="D21" i="19"/>
  <c r="D45" i="12"/>
  <c r="D44" i="12"/>
  <c r="B22" i="19"/>
  <c r="D48" i="2"/>
  <c r="D52" i="12"/>
  <c r="E62" i="14"/>
  <c r="A61" i="14"/>
  <c r="D27" i="7"/>
  <c r="A62" i="14"/>
  <c r="E63" i="14"/>
  <c r="D59" i="12"/>
  <c r="D57" i="12"/>
  <c r="D5" i="22"/>
  <c r="D28" i="7"/>
  <c r="D26" i="7"/>
  <c r="A30" i="14"/>
  <c r="D41" i="14"/>
  <c r="D13" i="14"/>
  <c r="D61" i="14"/>
  <c r="D56" i="12"/>
  <c r="D46" i="2"/>
  <c r="A63" i="14"/>
  <c r="E64" i="14"/>
  <c r="D31" i="7"/>
  <c r="D30" i="7"/>
  <c r="D61" i="12"/>
  <c r="E65" i="14"/>
  <c r="A64" i="14"/>
  <c r="A65" i="14"/>
  <c r="E66" i="14"/>
  <c r="D67" i="12"/>
  <c r="A33" i="14"/>
  <c r="D53" i="2"/>
  <c r="D50" i="2"/>
  <c r="A34" i="14"/>
  <c r="D69" i="12"/>
  <c r="D9" i="7"/>
  <c r="E67" i="14"/>
  <c r="A67" i="14"/>
  <c r="A66" i="14"/>
  <c r="D64" i="14"/>
  <c r="D57" i="2"/>
  <c r="D43" i="7"/>
  <c r="D71" i="12"/>
  <c r="A35" i="14"/>
  <c r="D63" i="14"/>
  <c r="D65" i="14"/>
  <c r="D72" i="12"/>
  <c r="D73" i="12"/>
  <c r="A36" i="14"/>
  <c r="A61" i="2"/>
  <c r="D56" i="2"/>
  <c r="D41" i="7"/>
  <c r="A37" i="14"/>
  <c r="D48" i="12"/>
  <c r="D75" i="12"/>
  <c r="A38" i="14"/>
  <c r="D36" i="14"/>
  <c r="D79" i="12"/>
  <c r="A84" i="12"/>
  <c r="A85" i="12"/>
  <c r="A86" i="12"/>
  <c r="A87" i="12"/>
  <c r="D83" i="12"/>
  <c r="D42" i="7"/>
  <c r="D40" i="7"/>
  <c r="A88" i="12"/>
  <c r="A89" i="12"/>
  <c r="D37" i="14"/>
  <c r="D53" i="7"/>
  <c r="D54" i="7"/>
  <c r="D57" i="7"/>
  <c r="D66" i="7"/>
  <c r="D72" i="7"/>
  <c r="D7" i="7"/>
  <c r="D76" i="7"/>
  <c r="D8" i="7"/>
  <c r="A84" i="7"/>
  <c r="A85" i="7"/>
  <c r="A86" i="7"/>
  <c r="D85" i="7"/>
  <c r="D5" i="7"/>
  <c r="D52" i="7"/>
</calcChain>
</file>

<file path=xl/sharedStrings.xml><?xml version="1.0" encoding="utf-8"?>
<sst xmlns="http://schemas.openxmlformats.org/spreadsheetml/2006/main" count="1587" uniqueCount="1197">
  <si>
    <t xml:space="preserve">                     For regular employment, a change that is from one place to another within the same employer, is not considered as a new status</t>
  </si>
  <si>
    <t xml:space="preserve">                     For irregular employment, changing the employer is not considered a new status</t>
  </si>
  <si>
    <r>
      <rPr>
        <b/>
        <u/>
        <sz val="10"/>
        <rFont val="Arial"/>
        <family val="2"/>
      </rPr>
      <t>Interviewer:</t>
    </r>
    <r>
      <rPr>
        <b/>
        <sz val="10"/>
        <rFont val="Arial"/>
        <family val="2"/>
      </rPr>
      <t xml:space="preserve"> The first status is the first employment status after leaving school or</t>
    </r>
  </si>
  <si>
    <t>Chapter 7 Job Mobility</t>
  </si>
  <si>
    <t>Apply to those who have ever worked</t>
  </si>
  <si>
    <t xml:space="preserve">                     the first job that lasts for more than 6 months</t>
  </si>
  <si>
    <t xml:space="preserve"> During the month before the onset of the revolution on Janury 14, 2011, was your main job or employment status different from your main job or employment status during the past three months? </t>
  </si>
  <si>
    <t xml:space="preserve"> </t>
  </si>
  <si>
    <t>Question #</t>
  </si>
  <si>
    <t xml:space="preserve">Question </t>
  </si>
  <si>
    <t>Type of Question</t>
  </si>
  <si>
    <t xml:space="preserve">Validation Rule </t>
  </si>
  <si>
    <t>Question</t>
  </si>
  <si>
    <t xml:space="preserve">Type of Question </t>
  </si>
  <si>
    <t xml:space="preserve">Validation </t>
  </si>
  <si>
    <t xml:space="preserve">Dropdown menu with the following choices: </t>
  </si>
  <si>
    <t xml:space="preserve">Dropdown menu with the names (or given numbers) of members of the household </t>
  </si>
  <si>
    <t>Dropdown menu with the names (+ given numbers) of members of the houshold</t>
  </si>
  <si>
    <t xml:space="preserve">List of the world countries </t>
  </si>
  <si>
    <t>Q#</t>
  </si>
  <si>
    <t>(Textbox that accepts letters)</t>
  </si>
  <si>
    <t>If 97, provide a textbox</t>
  </si>
  <si>
    <t>Numerical textbox</t>
  </si>
  <si>
    <t>Provide a numerical textbox</t>
  </si>
  <si>
    <t>List of Countries</t>
  </si>
  <si>
    <t>dropdown menu with the names of basic schools found in Jordan</t>
  </si>
  <si>
    <t xml:space="preserve">
If #97, provide a text box
</t>
  </si>
  <si>
    <t xml:space="preserve">
Provide a textbox beside each word. The text box should accept only numbers. If don't know, write 998
</t>
  </si>
  <si>
    <t>Provide numerical textbox</t>
  </si>
  <si>
    <t>Validation &amp; Skip Patterns</t>
  </si>
  <si>
    <t>If 97, provide textbox</t>
  </si>
  <si>
    <t>Provide numerical textboxes</t>
  </si>
  <si>
    <t>Dropdown menu with countries of the world</t>
  </si>
  <si>
    <t>1</t>
  </si>
  <si>
    <t>2</t>
  </si>
  <si>
    <t>Textbox accepting integers</t>
  </si>
  <si>
    <t>Max 3-digit number</t>
  </si>
  <si>
    <t xml:space="preserve">
1. Yes
2. No
98. Don't know
</t>
  </si>
  <si>
    <t>Hierarchical dropdown menu with list of occupations; if don't know,998</t>
  </si>
  <si>
    <t>3-digits maximum</t>
  </si>
  <si>
    <t>Hierarchical dropdown menu; 998 for "don't know"</t>
  </si>
  <si>
    <t>|___|___|___|___|___|</t>
  </si>
  <si>
    <t xml:space="preserve">Dropdown menu with the list of world countries </t>
  </si>
  <si>
    <t>If 97 --&gt; provide a textbox</t>
  </si>
  <si>
    <t xml:space="preserve">
If 97, provide a textbox
</t>
  </si>
  <si>
    <t>If 97, provide textbox.</t>
  </si>
  <si>
    <t xml:space="preserve"> If 97, provide a textbox 
</t>
  </si>
  <si>
    <t>Provide numerical textbox; if don't know, write 998</t>
  </si>
  <si>
    <t xml:space="preserve">
If 97, provide a textbox</t>
  </si>
  <si>
    <t>Textbox accepting numbers</t>
  </si>
  <si>
    <t>_____________________
searchable dropdown menu with names and numbers of household members</t>
  </si>
  <si>
    <t>Dropdown menu with countries of the world; don’t know: 998</t>
  </si>
  <si>
    <t>4-digit numbers
Accept integers only</t>
  </si>
  <si>
    <t>one or two digit numbers
Textbox accepting numbers only</t>
  </si>
  <si>
    <t>|___|</t>
  </si>
  <si>
    <t xml:space="preserve">Provide a textbox that only accepts numerical values (max 4-digits) </t>
  </si>
  <si>
    <t>Textbox accepting numerical values - 3-digit values</t>
  </si>
  <si>
    <t>Textbox accepting numbers - 3 digit numbers</t>
  </si>
  <si>
    <t>Textbox accepting numerical values - 2 digits</t>
  </si>
  <si>
    <t>once the person selects an option, it should not appear as an option in the following menu
If 97, provide a textbox</t>
  </si>
  <si>
    <t xml:space="preserve"> if 97, provide textbox                                                     </t>
  </si>
  <si>
    <t>*VALIDATION: Record GPS Location every 15 minutes throughout the duration of the survey</t>
  </si>
  <si>
    <t>If 98, --&gt; next section</t>
  </si>
  <si>
    <t>(Show questions below for each move)</t>
  </si>
  <si>
    <t>Confirm that last move is current address</t>
  </si>
  <si>
    <t xml:space="preserve">Link with other Questionnaires 
household Questionnaire
Verify with household questionnaire response
- The names of the household members with their given serial number should be
included in the dropdown menu
Skip Pattern: 
After answering --&gt; next section
</t>
  </si>
  <si>
    <t xml:space="preserve">Skip Pattern: 
If 7 or 98 --&gt; next section
</t>
  </si>
  <si>
    <t xml:space="preserve">Skip Pattern: 
If answer is 7 or 98 --&gt; next section
</t>
  </si>
  <si>
    <t>Question Type</t>
  </si>
  <si>
    <r>
      <rPr>
        <b/>
        <u/>
        <sz val="10"/>
        <rFont val="Calibri"/>
        <family val="2"/>
        <scheme val="minor"/>
      </rPr>
      <t xml:space="preserve">Validation: </t>
    </r>
    <r>
      <rPr>
        <sz val="10"/>
        <rFont val="Calibri"/>
        <family val="2"/>
        <scheme val="minor"/>
      </rPr>
      <t xml:space="preserve">
Once the person picks an answer, it should disappear from the following dropdown menus. 
If 97, provide textbox
99 available only for second and third disease</t>
    </r>
  </si>
  <si>
    <t xml:space="preserve">Skip Pattern
If 1 --&gt; next section
</t>
  </si>
  <si>
    <t>If 1 --&gt; next section</t>
  </si>
  <si>
    <t>After answering --&gt; section 5.3 Employment; if 97, provide textbox</t>
  </si>
  <si>
    <t>After answering --&gt; section 6.1</t>
  </si>
  <si>
    <t>If yes to any, --&gt; next section</t>
  </si>
  <si>
    <t>If the answer to all options is "no" ---&gt; next section (7.0)</t>
  </si>
  <si>
    <t>1. Had income
2. Full-time student
3. Retired
4. Disabled
5. Vacation (without salary)
6. Older than 65 years of age
97. Other
98. Don't know</t>
  </si>
  <si>
    <t>Nth job [N denotes 2nd, 3rd, etc. job repeating until answer to "did you work another job" is no]</t>
  </si>
  <si>
    <t>710[n]</t>
  </si>
  <si>
    <t xml:space="preserve">1. Yes
2. No </t>
  </si>
  <si>
    <t>If male, after answering --&gt; section 10.1</t>
  </si>
  <si>
    <t>If no --&gt; section 8.3</t>
  </si>
  <si>
    <t>Repeat for number of live births</t>
  </si>
  <si>
    <t>Internal variable: check in household questionnaire is individual currently married</t>
  </si>
  <si>
    <t>If 1 --&gt; section 10.1</t>
  </si>
  <si>
    <t>After answering --&gt; section 10.2</t>
  </si>
  <si>
    <t>If 2 ---&gt; next section</t>
  </si>
  <si>
    <t xml:space="preserve">Provide numerical textboxes or drop down menus                                            </t>
  </si>
  <si>
    <t>Provide numerical textboxes or drop down menus</t>
  </si>
  <si>
    <t>If 1 --&gt; next section (Ages 15-64)  or section 5.3 (Ages 6-14 and 65+)</t>
  </si>
  <si>
    <t>Dropdown list of governates in Jordan +"mobile" &amp; Dropdown list of districts in Jordan+ "Mobile"; include  "mobile" if work moves from place to place</t>
  </si>
  <si>
    <t>Skip pattern: If age&lt;15--&gt; next section</t>
  </si>
  <si>
    <t>If 1 &amp; age 15+--&gt; section 7. Job mobility
If 1 &amp; age&lt;15--&gt; section 12.1 information technology</t>
  </si>
  <si>
    <t>If 2 or 98 &amp; age 15+ --&gt; section 8.1 cost of marriage
If 2 or 98 &amp; age&lt;15--&gt; section 12.1 information technology</t>
  </si>
  <si>
    <t>If 1 &amp; age 15+ --&gt; section 8.1 cost of marriage
If 1 &amp; age&lt;15--&gt; section 12.1 information technology</t>
  </si>
  <si>
    <t>After answering, If age 15+ --&gt; section 8.1 cost of marriage
If age&lt;15--&gt; section 12.1 information technology</t>
  </si>
  <si>
    <t>If age&lt;15, after answering --&gt; Section 10.1 earnings</t>
  </si>
  <si>
    <t>المسح التتبعي لسوق العمل الأردني لسنة 2016</t>
  </si>
  <si>
    <t>دائرة الأحصاءات العامة و منتدي البحوث الأقتصادية</t>
  </si>
  <si>
    <t>القسم الأول: التعريف الأحصائي</t>
  </si>
  <si>
    <t xml:space="preserve">الباحث: راجع البيانات الرئيسية مع المستجيب في بداية الأستمارية الفردية </t>
  </si>
  <si>
    <t>رقم الأسرة في مسح 2016</t>
  </si>
  <si>
    <t xml:space="preserve">رقم الفرد في الأسرة في مسح 2016 </t>
  </si>
  <si>
    <t xml:space="preserve">النوع </t>
  </si>
  <si>
    <t>هل قام الفرد نفسه بالاجابة؟</t>
  </si>
  <si>
    <t>رقم الفرد المستجيب</t>
  </si>
  <si>
    <t>1. نعم 
2. لا</t>
  </si>
  <si>
    <t xml:space="preserve">قسم 2: السيرة الذاتية والخلفية العائلية </t>
  </si>
  <si>
    <t>هل سبق لك الزواج؟</t>
  </si>
  <si>
    <t xml:space="preserve">1. نعم 
2. لا 
</t>
  </si>
  <si>
    <t xml:space="preserve">ما هى عدد مرات الزاوج؟ </t>
  </si>
  <si>
    <t xml:space="preserve"> 1. مرة 
2. مرتين 
3. ثلاث مرات 
4. اربع مرات فأكثر
98- لا يعرف </t>
  </si>
  <si>
    <t xml:space="preserve">ما  هو شهر و سنة الزواج الاول؟ </t>
  </si>
  <si>
    <t>العمر __|__|
** في حالة لا يعرف أكتب 98</t>
  </si>
  <si>
    <t>هل انتهي هذا الزواج عن طريق الطلاق أو الترمل؟</t>
  </si>
  <si>
    <t xml:space="preserve">1. نعم طلاق 
2. نعم ترمل 
3. لا 
98- لا يعرف
</t>
  </si>
  <si>
    <t xml:space="preserve">متى انتهي هذا الزواج؟  </t>
  </si>
  <si>
    <t xml:space="preserve">ما هو شهر و سنة الزواج الثانى؟ </t>
  </si>
  <si>
    <t>الزواج الاول</t>
  </si>
  <si>
    <t>الزواج الثانى</t>
  </si>
  <si>
    <t>الزواج الثالث</t>
  </si>
  <si>
    <t xml:space="preserve">ما هو شهر و  سنة الزواج الثالث؟ </t>
  </si>
  <si>
    <t xml:space="preserve">ما هي سنة الزواج الرابع؟ </t>
  </si>
  <si>
    <t xml:space="preserve">سنوات التعليم </t>
  </si>
  <si>
    <t>كم كان عمرك عندما بدأت التعليم لأول مرة؟</t>
  </si>
  <si>
    <t xml:space="preserve">1. نعم 
2. لا 
98- لا يعرف
</t>
  </si>
  <si>
    <t>كم مرة انقطعت عن التعليم لمدة أكثر من 6 أشهر ثم رجعت إليه؟</t>
  </si>
  <si>
    <t xml:space="preserve">1. مرة  
2. مرتين 
3. أكثر من مرتين 
98- لا يعرف
</t>
  </si>
  <si>
    <t xml:space="preserve"> الانقطاع لمرة واحدة</t>
  </si>
  <si>
    <t xml:space="preserve"> ما هي سنة الأنقطاع عن التعليم لأول مرة؟</t>
  </si>
  <si>
    <t>ما هي سنة الرجوع للتعليم بعد الأنقطاع الأول؟</t>
  </si>
  <si>
    <t>هل أنت ملتحق حاليا بالتعليم؟</t>
  </si>
  <si>
    <t>كم كان عمرك عندما انتهيت من التعليم؟</t>
  </si>
  <si>
    <t>الانقطاع لمرتين  فأكثر</t>
  </si>
  <si>
    <t>ما هي سنة الرجوع للتعليم بعد الأنقطاع الثاني؟</t>
  </si>
  <si>
    <t>ما هي سنة الانتهاء من التعليم؟
** اذا كان انقطع عن التعليم لاكثر من مرتين، اسأل عن آخر سنة للانتهاء من التعليم بعد الرجوع الاخير</t>
  </si>
  <si>
    <t>98- لا يعرف</t>
  </si>
  <si>
    <t>هل ولدت داخل ام خارج الاردن؟</t>
  </si>
  <si>
    <t xml:space="preserve">1. داخل الاردن
2. خارج الاردن
98- لا يعرف 
</t>
  </si>
  <si>
    <t xml:space="preserve">هل سبق لك الانتقال من مكان الميلاد لمدة تزيد عن 6 أشهر؟ </t>
  </si>
  <si>
    <t xml:space="preserve">1. نعم
2. لا
98- لا يعرف
</t>
  </si>
  <si>
    <t>ما هي الدولة التى ولدت بها؟</t>
  </si>
  <si>
    <t xml:space="preserve">بيانات الانتقال </t>
  </si>
  <si>
    <t>هل أنتقلت داخل أم خارج الأردن؟</t>
  </si>
  <si>
    <t xml:space="preserve">1. داخل 
2. خارج 
</t>
  </si>
  <si>
    <t>ما هي الدولة التي انتقلت إليها؟</t>
  </si>
  <si>
    <t>متي إنتقلت؟</t>
  </si>
  <si>
    <t xml:space="preserve">لماذا انتقلت </t>
  </si>
  <si>
    <r>
      <t>الانتقال السكنى</t>
    </r>
    <r>
      <rPr>
        <sz val="12"/>
        <rFont val="Calibri"/>
        <family val="2"/>
        <scheme val="minor"/>
      </rPr>
      <t xml:space="preserve"> 
 التنقل داخل نفس القضاء من منطقة حضرية إلى منطقة حضرية أخري أو من منطقة ريفية إلى منطقة ريفية أخري لايعد تنقل سكني. كذلك التنقل الذي يستمر لأقل من 6 أشهر او التنقل بسبب الخدمة العسكرية لا يعد تنقل سكني. 
</t>
    </r>
  </si>
  <si>
    <r>
      <t xml:space="preserve">Dropdown menus </t>
    </r>
    <r>
      <rPr>
        <u/>
        <sz val="12"/>
        <rFont val="Calibri"/>
        <family val="2"/>
        <scheme val="minor"/>
      </rPr>
      <t>(1900-2016)</t>
    </r>
    <r>
      <rPr>
        <sz val="12"/>
        <rFont val="Calibri"/>
        <family val="2"/>
        <scheme val="minor"/>
      </rPr>
      <t>, لايعرف 9998</t>
    </r>
  </si>
  <si>
    <t xml:space="preserve">1. نعم
2. لا 
98- لا يعرف
</t>
  </si>
  <si>
    <t>في أي سنة ولد الأب؟</t>
  </si>
  <si>
    <t xml:space="preserve">Drop down menu 1850-2016
لا يعرف 9998
</t>
  </si>
  <si>
    <t>ما هو أعلى مستوى تعليمي أكمله الأب بنجاح؟</t>
  </si>
  <si>
    <r>
      <t>1-</t>
    </r>
    <r>
      <rPr>
        <sz val="7"/>
        <color rgb="FF181717"/>
        <rFont val="Times New Roman"/>
        <family val="1"/>
      </rPr>
      <t xml:space="preserve">         </t>
    </r>
    <r>
      <rPr>
        <sz val="12"/>
        <color rgb="FF181717"/>
        <rFont val="Times New Roman"/>
        <family val="1"/>
      </rPr>
      <t>أمي</t>
    </r>
  </si>
  <si>
    <r>
      <t>3-</t>
    </r>
    <r>
      <rPr>
        <sz val="7"/>
        <color rgb="FF181717"/>
        <rFont val="Times New Roman"/>
        <family val="1"/>
      </rPr>
      <t xml:space="preserve">         </t>
    </r>
    <r>
      <rPr>
        <sz val="12"/>
        <color rgb="FF181717"/>
        <rFont val="Times New Roman"/>
        <family val="1"/>
      </rPr>
      <t>إبتدائي</t>
    </r>
  </si>
  <si>
    <r>
      <t>4-</t>
    </r>
    <r>
      <rPr>
        <sz val="7"/>
        <color rgb="FF181717"/>
        <rFont val="Times New Roman"/>
        <family val="1"/>
      </rPr>
      <t xml:space="preserve">         </t>
    </r>
    <r>
      <rPr>
        <sz val="12"/>
        <color rgb="FF181717"/>
        <rFont val="Times New Roman"/>
        <family val="1"/>
      </rPr>
      <t>إعدادي</t>
    </r>
  </si>
  <si>
    <r>
      <t>5-</t>
    </r>
    <r>
      <rPr>
        <sz val="7"/>
        <color rgb="FF181717"/>
        <rFont val="Times New Roman"/>
        <family val="1"/>
      </rPr>
      <t xml:space="preserve">         </t>
    </r>
    <r>
      <rPr>
        <sz val="12"/>
        <color rgb="FF181717"/>
        <rFont val="Times New Roman"/>
        <family val="1"/>
      </rPr>
      <t xml:space="preserve">أساسي </t>
    </r>
  </si>
  <si>
    <r>
      <t>6-</t>
    </r>
    <r>
      <rPr>
        <sz val="7"/>
        <color rgb="FF181717"/>
        <rFont val="Times New Roman"/>
        <family val="1"/>
      </rPr>
      <t xml:space="preserve">         </t>
    </r>
    <r>
      <rPr>
        <sz val="12"/>
        <color rgb="FF181717"/>
        <rFont val="Times New Roman"/>
        <family val="1"/>
      </rPr>
      <t>تلمذة المهنة</t>
    </r>
  </si>
  <si>
    <r>
      <t>7-</t>
    </r>
    <r>
      <rPr>
        <sz val="7"/>
        <color rgb="FF181717"/>
        <rFont val="Times New Roman"/>
        <family val="1"/>
      </rPr>
      <t xml:space="preserve">         </t>
    </r>
    <r>
      <rPr>
        <sz val="12"/>
        <color rgb="FF181717"/>
        <rFont val="Times New Roman"/>
        <family val="1"/>
      </rPr>
      <t xml:space="preserve"> ثانوي</t>
    </r>
  </si>
  <si>
    <r>
      <t>8-</t>
    </r>
    <r>
      <rPr>
        <sz val="7"/>
        <color rgb="FF181717"/>
        <rFont val="Times New Roman"/>
        <family val="1"/>
      </rPr>
      <t xml:space="preserve">         </t>
    </r>
    <r>
      <rPr>
        <sz val="12"/>
        <color rgb="FF181717"/>
        <rFont val="Times New Roman"/>
        <family val="1"/>
      </rPr>
      <t>دبلوم متوسط</t>
    </r>
  </si>
  <si>
    <r>
      <t>9-</t>
    </r>
    <r>
      <rPr>
        <sz val="7"/>
        <color rgb="FF181717"/>
        <rFont val="Times New Roman"/>
        <family val="1"/>
      </rPr>
      <t xml:space="preserve">         </t>
    </r>
    <r>
      <rPr>
        <sz val="12"/>
        <color rgb="FF181717"/>
        <rFont val="Times New Roman"/>
        <family val="1"/>
      </rPr>
      <t>بكالوريوس</t>
    </r>
  </si>
  <si>
    <r>
      <t>10-</t>
    </r>
    <r>
      <rPr>
        <sz val="7"/>
        <color rgb="FF181717"/>
        <rFont val="Times New Roman"/>
        <family val="1"/>
      </rPr>
      <t xml:space="preserve">        </t>
    </r>
    <r>
      <rPr>
        <sz val="12"/>
        <color rgb="FF000000"/>
        <rFont val="Times New Roman"/>
        <family val="1"/>
      </rPr>
      <t xml:space="preserve">دبلوم </t>
    </r>
    <r>
      <rPr>
        <sz val="12"/>
        <color rgb="FF181717"/>
        <rFont val="Times New Roman"/>
        <family val="1"/>
      </rPr>
      <t>عالي</t>
    </r>
  </si>
  <si>
    <r>
      <t>11-</t>
    </r>
    <r>
      <rPr>
        <sz val="7"/>
        <color rgb="FF181717"/>
        <rFont val="Times New Roman"/>
        <family val="1"/>
      </rPr>
      <t xml:space="preserve">        </t>
    </r>
    <r>
      <rPr>
        <sz val="12"/>
        <color rgb="FF000000"/>
        <rFont val="Times New Roman"/>
        <family val="1"/>
      </rPr>
      <t>ماجستير</t>
    </r>
  </si>
  <si>
    <r>
      <t>12-</t>
    </r>
    <r>
      <rPr>
        <sz val="7"/>
        <color rgb="FF181717"/>
        <rFont val="Times New Roman"/>
        <family val="1"/>
      </rPr>
      <t xml:space="preserve">        </t>
    </r>
    <r>
      <rPr>
        <sz val="12"/>
        <color rgb="FF000000"/>
        <rFont val="Times New Roman"/>
        <family val="1"/>
      </rPr>
      <t>دكتوراه</t>
    </r>
  </si>
  <si>
    <t xml:space="preserve">1. يعمل باجر في عمل منتظم </t>
  </si>
  <si>
    <t xml:space="preserve">2.  يعمل باجر في عمل غير منتظم </t>
  </si>
  <si>
    <t xml:space="preserve">3.  صاحب عمل و يستخدم آخرين </t>
  </si>
  <si>
    <t xml:space="preserve">4. يعمل لحسابه و لا يستخدم آخرين </t>
  </si>
  <si>
    <t>5.  يعمل لدى الأسرة بدون أجر</t>
  </si>
  <si>
    <t>6. يعمل لدي الغير بدون أجر</t>
  </si>
  <si>
    <t>7. لا يعمل</t>
  </si>
  <si>
    <t>98.   لا يعرف</t>
  </si>
  <si>
    <r>
      <t>1.</t>
    </r>
    <r>
      <rPr>
        <sz val="7"/>
        <color rgb="FF181717"/>
        <rFont val="Times New Roman"/>
        <family val="1"/>
      </rPr>
      <t xml:space="preserve">   </t>
    </r>
    <r>
      <rPr>
        <sz val="12"/>
        <color theme="1"/>
        <rFont val="Times New Roman"/>
        <family val="1"/>
      </rPr>
      <t>عام حكومي</t>
    </r>
  </si>
  <si>
    <r>
      <t>2.</t>
    </r>
    <r>
      <rPr>
        <sz val="7"/>
        <color rgb="FF181717"/>
        <rFont val="Times New Roman"/>
        <family val="1"/>
      </rPr>
      <t xml:space="preserve"> </t>
    </r>
    <r>
      <rPr>
        <sz val="12"/>
        <color theme="1"/>
        <rFont val="Times New Roman"/>
        <family val="1"/>
      </rPr>
      <t>عام إنتاجي</t>
    </r>
  </si>
  <si>
    <r>
      <t>3.</t>
    </r>
    <r>
      <rPr>
        <sz val="7"/>
        <color rgb="FF181717"/>
        <rFont val="Times New Roman"/>
        <family val="1"/>
      </rPr>
      <t xml:space="preserve">     </t>
    </r>
    <r>
      <rPr>
        <sz val="12"/>
        <color theme="1"/>
        <rFont val="Times New Roman"/>
        <family val="1"/>
      </rPr>
      <t>خاص</t>
    </r>
  </si>
  <si>
    <r>
      <t>4.</t>
    </r>
    <r>
      <rPr>
        <sz val="7"/>
        <color rgb="FF181717"/>
        <rFont val="Times New Roman"/>
        <family val="1"/>
      </rPr>
      <t xml:space="preserve">  </t>
    </r>
    <r>
      <rPr>
        <sz val="12"/>
        <color theme="1"/>
        <rFont val="Times New Roman"/>
        <family val="1"/>
      </rPr>
      <t>هيئة دولية</t>
    </r>
  </si>
  <si>
    <r>
      <t>97-</t>
    </r>
    <r>
      <rPr>
        <sz val="7"/>
        <color rgb="FF000000"/>
        <rFont val="Times New Roman"/>
        <family val="1"/>
      </rPr>
      <t xml:space="preserve"> </t>
    </r>
    <r>
      <rPr>
        <sz val="12"/>
        <color rgb="FF000000"/>
        <rFont val="Times New Roman"/>
        <family val="1"/>
      </rPr>
      <t xml:space="preserve">أخري </t>
    </r>
  </si>
  <si>
    <t xml:space="preserve">1.  نعم
2.  لا 
98-لا يعرف
</t>
  </si>
  <si>
    <t xml:space="preserve">في أي سنة ولدت الأم؟ </t>
  </si>
  <si>
    <t>ما هو أعلى مستوى تعليمي أكملته الام بنجاح؟</t>
  </si>
  <si>
    <r>
      <t>1-</t>
    </r>
    <r>
      <rPr>
        <sz val="7"/>
        <color rgb="FF181717"/>
        <rFont val="Times New Roman"/>
        <family val="1"/>
      </rPr>
      <t xml:space="preserve">         </t>
    </r>
    <r>
      <rPr>
        <sz val="12"/>
        <color rgb="FF181717"/>
        <rFont val="Times New Roman"/>
        <family val="1"/>
      </rPr>
      <t>امي</t>
    </r>
  </si>
  <si>
    <t>98-  لا يعرف</t>
  </si>
  <si>
    <t>7- لا يعمل</t>
  </si>
  <si>
    <t>98-   لا يعرف</t>
  </si>
  <si>
    <r>
      <t>1-</t>
    </r>
    <r>
      <rPr>
        <sz val="7"/>
        <color rgb="FF181717"/>
        <rFont val="Times New Roman"/>
        <family val="1"/>
      </rPr>
      <t>       ت</t>
    </r>
    <r>
      <rPr>
        <sz val="12"/>
        <color rgb="FF000000"/>
        <rFont val="Times New Roman"/>
        <family val="1"/>
      </rPr>
      <t xml:space="preserve">عمل باجر في عمل منتظم </t>
    </r>
  </si>
  <si>
    <r>
      <t>2-</t>
    </r>
    <r>
      <rPr>
        <sz val="7"/>
        <color rgb="FF181717"/>
        <rFont val="Times New Roman"/>
        <family val="1"/>
      </rPr>
      <t>        ت</t>
    </r>
    <r>
      <rPr>
        <sz val="12"/>
        <color rgb="FF000000"/>
        <rFont val="Times New Roman"/>
        <family val="1"/>
      </rPr>
      <t xml:space="preserve">عمل باجر في عمل غير منتظم </t>
    </r>
  </si>
  <si>
    <r>
      <t>3-</t>
    </r>
    <r>
      <rPr>
        <sz val="7"/>
        <color rgb="FF181717"/>
        <rFont val="Times New Roman"/>
        <family val="1"/>
      </rPr>
      <t xml:space="preserve">         </t>
    </r>
    <r>
      <rPr>
        <sz val="12"/>
        <color rgb="FF000000"/>
        <rFont val="Times New Roman"/>
        <family val="1"/>
      </rPr>
      <t xml:space="preserve">صاحبة عمل و يستخدم آخرين </t>
    </r>
  </si>
  <si>
    <r>
      <t>4-</t>
    </r>
    <r>
      <rPr>
        <sz val="7"/>
        <color rgb="FF181717"/>
        <rFont val="Times New Roman"/>
        <family val="1"/>
      </rPr>
      <t>         ت</t>
    </r>
    <r>
      <rPr>
        <sz val="12"/>
        <color rgb="FF000000"/>
        <rFont val="Times New Roman"/>
        <family val="1"/>
      </rPr>
      <t xml:space="preserve">عمل لحسابها و لا تستخدم آخرين </t>
    </r>
  </si>
  <si>
    <r>
      <t>5-</t>
    </r>
    <r>
      <rPr>
        <sz val="7"/>
        <color rgb="FF181717"/>
        <rFont val="Times New Roman"/>
        <family val="1"/>
      </rPr>
      <t>         ت</t>
    </r>
    <r>
      <rPr>
        <sz val="12"/>
        <color rgb="FF000000"/>
        <rFont val="Times New Roman"/>
        <family val="1"/>
      </rPr>
      <t>عمل لدى الأسرة بدون أجر</t>
    </r>
    <r>
      <rPr>
        <sz val="12"/>
        <color rgb="FF181717"/>
        <rFont val="Times New Roman"/>
        <family val="1"/>
      </rPr>
      <t xml:space="preserve"> </t>
    </r>
  </si>
  <si>
    <t>6- تعمل لدي الغير بدون أجر</t>
  </si>
  <si>
    <t>ما هو القطاع الذي كانت تعمل به والدتك عندما كان عمرك 15 سنة؟
**اذا كانت الأم متوفية في ذلك الحين، يسأل عن آخر عمل للأم  قبل الوفاة
** اذا كان الفرد أقل من 15 عام، يسأل عن عمل الأم الحالي</t>
  </si>
  <si>
    <r>
      <t>97-</t>
    </r>
    <r>
      <rPr>
        <sz val="7"/>
        <color rgb="FF000000"/>
        <rFont val="Times New Roman"/>
        <family val="1"/>
      </rPr>
      <t xml:space="preserve"> </t>
    </r>
    <r>
      <rPr>
        <sz val="12"/>
        <color rgb="FF000000"/>
        <rFont val="Times New Roman"/>
        <family val="1"/>
      </rPr>
      <t>أخري</t>
    </r>
  </si>
  <si>
    <r>
      <t>98-</t>
    </r>
    <r>
      <rPr>
        <sz val="7"/>
        <color rgb="FF000000"/>
        <rFont val="Times New Roman"/>
        <family val="1"/>
      </rPr>
      <t xml:space="preserve"> </t>
    </r>
    <r>
      <rPr>
        <sz val="12"/>
        <color rgb="FF000000"/>
        <rFont val="Times New Roman"/>
        <family val="1"/>
      </rPr>
      <t>لا يعرف</t>
    </r>
  </si>
  <si>
    <r>
      <t>1-</t>
    </r>
    <r>
      <rPr>
        <sz val="7"/>
        <color rgb="FF181717"/>
        <rFont val="Times New Roman"/>
        <family val="1"/>
      </rPr>
      <t>      </t>
    </r>
    <r>
      <rPr>
        <sz val="12"/>
        <color theme="1"/>
        <rFont val="Times New Roman"/>
        <family val="1"/>
      </rPr>
      <t>عام حكومي</t>
    </r>
  </si>
  <si>
    <r>
      <t>2-</t>
    </r>
    <r>
      <rPr>
        <sz val="7"/>
        <color rgb="FF181717"/>
        <rFont val="Times New Roman"/>
        <family val="1"/>
      </rPr>
      <t>      </t>
    </r>
    <r>
      <rPr>
        <sz val="12"/>
        <color theme="1"/>
        <rFont val="Times New Roman"/>
        <family val="1"/>
      </rPr>
      <t>عام إنتاجي</t>
    </r>
  </si>
  <si>
    <r>
      <t>3-</t>
    </r>
    <r>
      <rPr>
        <sz val="7"/>
        <color rgb="FF181717"/>
        <rFont val="Times New Roman"/>
        <family val="1"/>
      </rPr>
      <t>       </t>
    </r>
    <r>
      <rPr>
        <sz val="12"/>
        <color theme="1"/>
        <rFont val="Times New Roman"/>
        <family val="1"/>
      </rPr>
      <t>خاص</t>
    </r>
  </si>
  <si>
    <r>
      <t>4-</t>
    </r>
    <r>
      <rPr>
        <sz val="7"/>
        <color rgb="FF181717"/>
        <rFont val="Times New Roman"/>
        <family val="1"/>
      </rPr>
      <t>       </t>
    </r>
    <r>
      <rPr>
        <sz val="12"/>
        <color theme="1"/>
        <rFont val="Times New Roman"/>
        <family val="1"/>
      </rPr>
      <t>هيئة دولية</t>
    </r>
  </si>
  <si>
    <t>2.4 بيانات (الأخوة / الأخوات) سواء موجودين حاليا في الأسرة أو لا</t>
  </si>
  <si>
    <t xml:space="preserve">كم عدد الاخوة / الاخوات الذين هم على قيد الحياة الآن؟ 
 (الأشقاء وغير الأشقاء)                                                     </t>
  </si>
  <si>
    <t>ذكور : |___|___|                
إناث: |___|___|</t>
  </si>
  <si>
    <t>هل قام أي من اخوتك أو اخواتك من غير أعضاء الأسرة الحالية بالسفر الى خارج البلاد و لم يعد حتى الآن؟</t>
  </si>
  <si>
    <t xml:space="preserve">كم عدد  اخوتك و اخواتك من غير افراد الاسرة  الذين هاجروا (الموجودين حاليا في الخارج)؟ </t>
  </si>
  <si>
    <t>رقم المسافر</t>
  </si>
  <si>
    <t xml:space="preserve">اسم المسافر </t>
  </si>
  <si>
    <t>جنس الشخص المسافر</t>
  </si>
  <si>
    <t xml:space="preserve">1. ذكر
2. أنثى
</t>
  </si>
  <si>
    <t xml:space="preserve">هل سافر هذا الشخص مع اسرته بالكامل؟ </t>
  </si>
  <si>
    <t xml:space="preserve">1. نعم
2. لا
98- لا يعرف  
</t>
  </si>
  <si>
    <t>كم عدد الافراد الذين سافروا معه؟</t>
  </si>
  <si>
    <t xml:space="preserve">في أي بلد يعيش 
حاليا هذا الفرد؟
</t>
  </si>
  <si>
    <t>في أي سنة غادر هذ الشخص الأردن لأول مرة؟</t>
  </si>
  <si>
    <t>هل لك أخوة أو أخوات توفوا؟</t>
  </si>
  <si>
    <t xml:space="preserve">1. نعم
2. لا  
98-لا يعرف 
</t>
  </si>
  <si>
    <t xml:space="preserve">كم عدد الأخوة المتوفون؟
</t>
  </si>
  <si>
    <t xml:space="preserve">1. نعم
2. لا  
98- لا يعرف </t>
  </si>
  <si>
    <t>كم عدد الأخوة المتوفين قبل بلوغ سن 5 سنوات؟</t>
  </si>
  <si>
    <t>ذكور: |___|___|                
إناث: |___|___|
في حالة لا يعرف، أكتب 98</t>
  </si>
  <si>
    <t>هل توفي أحد أخوتك بعد 2010؟</t>
  </si>
  <si>
    <t>كم عدد الأخوة المتوفين بعد 2010؟</t>
  </si>
  <si>
    <t>ماهو ترتيبك بين إخوتك من نفس النوع عند الميلاد؟</t>
  </si>
  <si>
    <t xml:space="preserve">Dropdown menu from
(الاول- الخامس عشر)+  لا يعرف 98
</t>
  </si>
  <si>
    <t>2.5 بيانات عن الصحة</t>
  </si>
  <si>
    <t>كيف ترى صحتك بشكل عام؟</t>
  </si>
  <si>
    <t xml:space="preserve">1- جيدة جدّا/  ممتازة
2- جيدة
3- مقبولة
4- سيئة
5- سيئة جدّا
98-لايعرف
</t>
  </si>
  <si>
    <t xml:space="preserve">هل أنت مشترك أو مستفيد من أي تأمين صحي أو علاج؟ إذا نعم ما هو نوع هذا التامين؟ 
(إذا كان لديه أكثر من تأمين، سجّل التأمين الذي تعتمد عليه أكثر)
</t>
  </si>
  <si>
    <t>هل لديك أي مرض طويل المدى أو مرض مزمن؟</t>
  </si>
  <si>
    <t xml:space="preserve">1. نعم
2. لا  
98-لايعرف
</t>
  </si>
  <si>
    <t>ما هي الأمراض؟
(الترتيب حتى ثلاث أمراض من الأخطر إلى الأقل خطورة)</t>
  </si>
  <si>
    <t xml:space="preserve">
</t>
  </si>
  <si>
    <t>هل لديك أي إعاقة ذهنية أو بدنية؟</t>
  </si>
  <si>
    <t xml:space="preserve">1. نعم
2. لا
98-لايعرف 
</t>
  </si>
  <si>
    <t>ماهي أهم إعاقة؟</t>
  </si>
  <si>
    <t xml:space="preserve">   3- بــيـــانــــات التعليــــــم</t>
  </si>
  <si>
    <t>هل الفرد ملتحق حاليا أو سبق له الإلتحاق بمؤسسة تعليمية؟</t>
  </si>
  <si>
    <t xml:space="preserve">1- لم يلتحق على الإطلاق
2- نعم سبق له الإلتحاق 
3- نعم ملتحق حاليا 
</t>
  </si>
  <si>
    <t xml:space="preserve">ما هو سبب عدم الالتحاق بالدراسة؟(السبب الرئيسي) 
</t>
  </si>
  <si>
    <t>لماذا ترك الفرد الدراسة ؟</t>
  </si>
  <si>
    <t>ماهي أعلى مرحلة من التعليم وصلت إليها؟ 
و ما هو آخر عام دراسي أتممته بنجاح في هذه المرحلة؟</t>
  </si>
  <si>
    <t>ما نوع الجامعة التى اكملت بها دراستك العليا؟</t>
  </si>
  <si>
    <t xml:space="preserve">ما هو إسم الجامعة التي أعددت (أو تعد) بها دراستك العليا (ما بعد البكالوريوس)؟ </t>
  </si>
  <si>
    <t>Dropdown menu with names of universities found in Jordan
97 أخري (حدد)
98 لا يعرف</t>
  </si>
  <si>
    <t>اذكر اسم الدولة التي اعددت بها دراستك العليا:</t>
  </si>
  <si>
    <t>ما هي الشهادة و التخصص  التي حصلت عليها أو التي ستحصل عليها؟</t>
  </si>
  <si>
    <t xml:space="preserve">في أي عام أكملت دراستك العليا؟ </t>
  </si>
  <si>
    <t>كم كان عمرك عندما أكملت دراستك العليا؟</t>
  </si>
  <si>
    <t xml:space="preserve">العام: Dropdown menu {1930-2016}, لايعرف 9998, لا ينطبق 9999
</t>
  </si>
  <si>
    <t>ما نوع هذه الجامعة/ المعهد الذي اتممت (تتم) فيه  دراسة البكالوريوس او الدراسة المتوسطة؟</t>
  </si>
  <si>
    <t xml:space="preserve">Dropdown menu with names of universities found in Jordan
 97  اخري (حدد)
 98 لا يعرف </t>
  </si>
  <si>
    <t>ما هو اسم الدولة؟</t>
  </si>
  <si>
    <t>ما هي الشهادة /التخصص الذي حصلت (ستحصل) عليها؟</t>
  </si>
  <si>
    <t xml:space="preserve">ما هي اللغة الأساسية للتدريس في هذه المؤسّسة أو الجامعة؟        </t>
  </si>
  <si>
    <t xml:space="preserve">1- العربية
2- الفرنسية
3- الانجليزية
97- أخرى (حدّد)
98- لا يعرف
</t>
  </si>
  <si>
    <t>أين كانت مدرستك الثانوية؟</t>
  </si>
  <si>
    <t xml:space="preserve">1- داخل الاردن 
2- خارج الاردن 
98- لا يعرف  
</t>
  </si>
  <si>
    <t>اذكر المحافظة و اللواء:</t>
  </si>
  <si>
    <t>المحافظة  
اللواء</t>
  </si>
  <si>
    <t xml:space="preserve">اذكر اسم الدولة  </t>
  </si>
  <si>
    <t>الدولة (dropdown list of countries)</t>
  </si>
  <si>
    <t>ما هو اسم مدرستك الثانوية ؟</t>
  </si>
  <si>
    <t>dropdown menu with the names of secondary schools found in Jordan
 لا يعرف = 9998</t>
  </si>
  <si>
    <t>ما هو المعدّل النهائي الذي حصلت عليه في نهاية إمتحانات الثانوية العامة؟</t>
  </si>
  <si>
    <t>النتيجة : ___ ___ ___
**  في حالة راسب اكتب (996)
** في حالة لم يدخل الامتحان اكتب   (999)
** في حالة لا يعرف 998
** في حالة النتيجة النهائية كتب الدرجة المئوية</t>
  </si>
  <si>
    <t xml:space="preserve">في أي سنة تركت أو تخرجت من المدرسة الثانوية؟ </t>
  </si>
  <si>
    <t>هل (كنت) تستخدم أجهزة حاسوب في مدرستك الثانوية؟</t>
  </si>
  <si>
    <t xml:space="preserve">1- يوميا
2- بشكل مستمر
3- أحيانا
4- نادرا
5- مطلقاً
98-لايعرف
99. لا ينطبق (في حالة عدم وجود أجهزة حاسوب)
</t>
  </si>
  <si>
    <t>هل ( كانت) مدرستك الثانوية تعمل بنظام الفترات الصباحية و المسائية ؟</t>
  </si>
  <si>
    <t xml:space="preserve">1. نعم
2. لا
98-لايعرف
</t>
  </si>
  <si>
    <t>هل (كان) التلاميذ يتعرضوا للعقاب البدني (الضرب) في المدرسة الثانوية؟</t>
  </si>
  <si>
    <t xml:space="preserve">1- يوميا
2- بشكل مستمر
3- أحيانا
4- نادرا
5- مطلقاً
98-لايعرف
</t>
  </si>
  <si>
    <t xml:space="preserve">اين كانت مدرستك الاساسية؟ </t>
  </si>
  <si>
    <t xml:space="preserve">1. داخل الاردن 
2. خارج الاردن 
98-لايعرف
</t>
  </si>
  <si>
    <t xml:space="preserve">محافظة 
 اللواء
</t>
  </si>
  <si>
    <t>اذكر اسم الدولة :</t>
  </si>
  <si>
    <t>الدولة: (dropdown list of Countries)</t>
  </si>
  <si>
    <t>ما هو إسم مدرستك الاساسية؟</t>
  </si>
  <si>
    <t>ما هو المعدّل النهائي الذي تحصلت عليه في نهاية إمتحانات ختم الدراسة الأساسية؟</t>
  </si>
  <si>
    <t xml:space="preserve">النتيجة : ___ ___ ___          
**  في حالة راسب اكتب (996)
** في حالة لم يدخل الامتحان اكتب   (999)
** في حالة لا يعرف 998
** في حالة المعدل النهائية كتب الدرجة المئوية
                                                                                                                                                                                                                                                                       </t>
  </si>
  <si>
    <t>في ايّ سنة تركت أو تخرجت من المدرسة الاساسية؟</t>
  </si>
  <si>
    <t xml:space="preserve"> كم كان عمرك عندما تخرجت من المدرسة الأساسية؟</t>
  </si>
  <si>
    <t xml:space="preserve">هل (كنت) تستخدم أجهزة حاسوب في مدرستك الاساسية؟              </t>
  </si>
  <si>
    <t>هل ( كانت) مدرستك الاساسية تعمل بنظام الفترات الصباحية و المسائية ؟</t>
  </si>
  <si>
    <t>هل (كان) التلاميذ يتعرضون للعقاب الجسدي (الضرب) بالمدرسة الاساسية؟</t>
  </si>
  <si>
    <t xml:space="preserve">1. نعم 
2. لا
98-لايعرف
</t>
  </si>
  <si>
    <t xml:space="preserve">Multiple Choice
1. 1- يوميا
2- في كثير من الأحيان
3- أحيانا
4- نادرا
5- مطلقا 
98- لا يعرف/لا يتذكر
</t>
  </si>
  <si>
    <t>قبل ذهابك إلى المدرسة الأساسية، هل ذهبت إلى روضة أطفال أو سنة تحضيرية ؟</t>
  </si>
  <si>
    <t xml:space="preserve">1. نعم
2. لا 
 98- لا يعرف </t>
  </si>
  <si>
    <t>1. نعم
2. لا 
 98- لا يعرف 
99- لا ينطبق</t>
  </si>
  <si>
    <t>كم عدد  السنوات التي رسبتها في المرحلة الأساسية؟</t>
  </si>
  <si>
    <t xml:space="preserve">
Textbox accepting numbers: |___|___|
لايعرف، 98</t>
  </si>
  <si>
    <t>كم عدد السنوات التي رسبتها في المرحلة الثانوية؟</t>
  </si>
  <si>
    <t xml:space="preserve">هل سبق لك أن أخذت أي دروس خصوصية أو مجموعات تقوية في أي مرحلة من مراحل تعليمك؟
</t>
  </si>
  <si>
    <t>هل كنت ملتحق بمؤسسة تعليمية العام الماضي؟</t>
  </si>
  <si>
    <t xml:space="preserve">1- نعم
2- لا 
98-لايعرف
</t>
  </si>
  <si>
    <t>هل أخذت أي دروس خصوصية في السنة الماضية؟</t>
  </si>
  <si>
    <t>لماذا أخذت دروس خصوصية بدلا من الإعتماد على مجموعات تقوية ؟</t>
  </si>
  <si>
    <t>كم مادة أخذت فيها دروس خصوصية؟</t>
  </si>
  <si>
    <t>عدد المواد: ___ ____ 
في حالة لا يعرف/لا يتذكر أكتب 98</t>
  </si>
  <si>
    <t>1. في الساعة: |___|___|___|</t>
  </si>
  <si>
    <t>2. في الاسبوع |___|___|___|</t>
  </si>
  <si>
    <t>3. في الشهر |___|___|___|</t>
  </si>
  <si>
    <t>في أي فترة من السنة الدراسية أخذت دروس خصوصية؟</t>
  </si>
  <si>
    <t xml:space="preserve"> 
</t>
  </si>
  <si>
    <t>كم كلفتك الدروس الخصوصية طوال السنة بالدينار؟</t>
  </si>
  <si>
    <t>تكلفة العام بالدينار : |___|___|___|___|                                                                     
اكتب 9998 في حالة لا يعرف</t>
  </si>
  <si>
    <t>هل كانت الدروس الخصوصية عند أحد مدرسيك في المدرسة أو الكلية؟</t>
  </si>
  <si>
    <t xml:space="preserve">1. نعم
2. لا  
98-لايعرف   
</t>
  </si>
  <si>
    <t>هل أخذت مجموعات تقوية في السنة الدراسية السابقة؟</t>
  </si>
  <si>
    <t xml:space="preserve">كم مادة أخذت فيها مجموعات تقوية ؟ 
</t>
  </si>
  <si>
    <t>عدد المواد : ____ ____
اكتب 98 في حالة لا يعرف</t>
  </si>
  <si>
    <t>1. تكلفة الساعة: |___|___|___|</t>
  </si>
  <si>
    <t>2. تكلفة الأسبوع: |___|___|___|</t>
  </si>
  <si>
    <t>3. تكلفة الشهر: |___|___|___|</t>
  </si>
  <si>
    <t>هل كانت مجموعات تقوية عند أحد مدرسيك في المدرسة?</t>
  </si>
  <si>
    <t>هل كان أحد والديك أو اقاربك يساعدونك في مراجعة دروسك؟</t>
  </si>
  <si>
    <t>من الذي كان يساعدك في المراجعة؟</t>
  </si>
  <si>
    <t>قيمة المصاريف بالدينار: |___|___|___|___|___|</t>
  </si>
  <si>
    <t>كم ساعة تقضيها يوميا في المدرسة؟</t>
  </si>
  <si>
    <t>عدد الساعات: |___|___|
في حالة لا يعرف اكتب 98</t>
  </si>
  <si>
    <t>هل غبت عن المدرسة اي يوم في الاسبوع الماضي؟</t>
  </si>
  <si>
    <t xml:space="preserve">1- نعم
2- لا
98-لايعرف  
</t>
  </si>
  <si>
    <t xml:space="preserve">لماذاغبت عن المدرسة الأسبوع الماضي؟ (اذكر اهم سببين)
</t>
  </si>
  <si>
    <t>كم عدد الايام التي غبت فيها خلال الاسبوع الماضي؟</t>
  </si>
  <si>
    <t>Multiple Choice from 
{1-5}, *لا يعرف = 98</t>
  </si>
  <si>
    <t>هل تستطيع قراءة رسالة أو جريدة؟</t>
  </si>
  <si>
    <t xml:space="preserve">1- نعم  
2- لا   
98-لايعرف     
</t>
  </si>
  <si>
    <t>هل تستطيع كتابة رسالة/ خطاب؟</t>
  </si>
  <si>
    <t>هل تستطيع إجراء عمليات حسابية بسيطة (جمع أو طرح)؟</t>
  </si>
  <si>
    <t>هل سبق لك الإلتحاق بدورة أو برنامج من برامج محو الأمية؟</t>
  </si>
  <si>
    <t>هل حصلت على شهادة محو الأمية؟</t>
  </si>
  <si>
    <t xml:space="preserve">ما هي سنة الحصول على شهادة محو الأمية ؟ </t>
  </si>
  <si>
    <t>وكم كان عمرك عندما حصلت علي شهادة محو الأمية؟</t>
  </si>
  <si>
    <t>97- أخرى (حدد)</t>
  </si>
  <si>
    <r>
      <t>1- </t>
    </r>
    <r>
      <rPr>
        <sz val="10"/>
        <color rgb="FF000000"/>
        <rFont val="Times New Roman"/>
        <family val="1"/>
      </rPr>
      <t xml:space="preserve">زفاف </t>
    </r>
  </si>
  <si>
    <r>
      <t xml:space="preserve">2-  </t>
    </r>
    <r>
      <rPr>
        <sz val="10"/>
        <color rgb="FF000000"/>
        <rFont val="Times New Roman"/>
        <family val="1"/>
      </rPr>
      <t xml:space="preserve">اعياد </t>
    </r>
  </si>
  <si>
    <r>
      <t>3-</t>
    </r>
    <r>
      <rPr>
        <sz val="10"/>
        <color rgb="FF000000"/>
        <rFont val="Times New Roman"/>
        <family val="1"/>
      </rPr>
      <t>حالة وفاة</t>
    </r>
  </si>
  <si>
    <r>
      <t xml:space="preserve">4- </t>
    </r>
    <r>
      <rPr>
        <sz val="10"/>
        <color rgb="FF000000"/>
        <rFont val="Times New Roman"/>
        <family val="1"/>
      </rPr>
      <t xml:space="preserve">عطلة رسمية </t>
    </r>
  </si>
  <si>
    <r>
      <t xml:space="preserve">5-  </t>
    </r>
    <r>
      <rPr>
        <sz val="10"/>
        <color rgb="FF000000"/>
        <rFont val="Times New Roman"/>
        <family val="1"/>
      </rPr>
      <t>لايوجد</t>
    </r>
  </si>
  <si>
    <t xml:space="preserve"> Dropdown:
1. نعم 
2. لا  
98. لا يعرف 
</t>
  </si>
  <si>
    <t>1. هل قمت في السبعة أيام السابقة بأي من الأنشطة التالية؟</t>
  </si>
  <si>
    <t>b. تربية دواجن/ثروة حيوانية بغرض استهلاك الأسرة لها</t>
  </si>
  <si>
    <t>c. صناعة السمن / الزبدة / جبن بغرض استهلاك الأسرة لها</t>
  </si>
  <si>
    <t>a. القيام بأنشطة زراعية بغرض استهلاك الاسرة</t>
  </si>
  <si>
    <t xml:space="preserve">d. اعداد الطعام بغرض استهلاك الأسرة </t>
  </si>
  <si>
    <t>e.غسيل الاطباق</t>
  </si>
  <si>
    <t>f.  غسيل الملابس وكيها</t>
  </si>
  <si>
    <t>g.  تنظيف البيت</t>
  </si>
  <si>
    <t>h.عمال بناء لمنزل الاسرة او اعمال صيانة في المنزل</t>
  </si>
  <si>
    <t xml:space="preserve">i.جمع حطب/ وقود (مصادر طاقة أخري) </t>
  </si>
  <si>
    <t>j. التسوق للمنزل بمافيه شراء الطعام وملابس الاسرة ومستلزمات المنزل</t>
  </si>
  <si>
    <t>k. لتفرغ لرعاية كبار السن أو المرضى</t>
  </si>
  <si>
    <t xml:space="preserve">l. لتفرغ لرعاية الاطفال </t>
  </si>
  <si>
    <t xml:space="preserve">5.1 العمل خلال السبعة أيام الماضية </t>
  </si>
  <si>
    <t xml:space="preserve">1. نعم 
2. لا  
98-لايعرف        
</t>
  </si>
  <si>
    <t>النشاط</t>
  </si>
  <si>
    <t xml:space="preserve">1. نعم </t>
  </si>
  <si>
    <t>2. لا</t>
  </si>
  <si>
    <t xml:space="preserve">a. المشاركة في انتاج زراعي (جمع محصول/ري/زراعة) </t>
  </si>
  <si>
    <t>b. تربية طيور/رعاية مواشي/اغنام</t>
  </si>
  <si>
    <t>c. انتاج البان واجبان/سمن</t>
  </si>
  <si>
    <t xml:space="preserve">d. تحضير خضروات/ماكولات </t>
  </si>
  <si>
    <t xml:space="preserve">e.منتجات قش/سجاد/منسوجات/حبال </t>
  </si>
  <si>
    <t>f. تقديم خدمات للغير (لبعض الوقت) في المنزل / المحل / الفندق</t>
  </si>
  <si>
    <t>g. بائع متجول</t>
  </si>
  <si>
    <t>h. عامل بناء</t>
  </si>
  <si>
    <t>i.  جمع حطب / جفت</t>
  </si>
  <si>
    <t>k.مندوب مبيعات</t>
  </si>
  <si>
    <t>l. متدرب</t>
  </si>
  <si>
    <t>m. عمل من المنزل(مبرمج, etc.)</t>
  </si>
  <si>
    <t>ما هو السبب الرئيسي لعدم الرغبة أو الإستعداد للعمل؟</t>
  </si>
  <si>
    <t>1.  ربة منزل 
2.  طالب بدوام كامل 
3. له دخل أو ايراد 
4. لا يرغب في العمل 
5.  عجز مؤقت عن العمل  (إعاقة)  
6.  عجز دائم عن العمل (إعاقة)
7.  متقاعد
97. أخري (حدد)  
98. لا يعرف</t>
  </si>
  <si>
    <t>ما عدد أياّم عملك الفعلية خلال 7 ايام السابقة ليوم المقابلة سواء كانت متصلة اومتقطعة؟</t>
  </si>
  <si>
    <t xml:space="preserve">ما عدد ساعات عملك في اليوم والاسبوع خلال الاسبوع الماضي؟
في حالة لا يعرف، اكتب 98
</t>
  </si>
  <si>
    <t>a.  إجمالي عدد الساعات في اليوم:|___|___|</t>
  </si>
  <si>
    <t>b. إجمالي عدد الساعات في الاسبوع  |___|___|</t>
  </si>
  <si>
    <t>متى بدأت عملك الحالي؟</t>
  </si>
  <si>
    <t xml:space="preserve">1- نعم
2- لا  
98-لايعرف    
</t>
  </si>
  <si>
    <t xml:space="preserve">هل عملك في الاسبوع السابق للمقابلة هو العمل الاساسي الاطول خلال الثلاث شهور الماضية؟  </t>
  </si>
  <si>
    <t xml:space="preserve">5.2 البطالة </t>
  </si>
  <si>
    <t>اذكر السبب الثانوي</t>
  </si>
  <si>
    <t>لا يعرف( 98)</t>
  </si>
  <si>
    <t>لا يعرف (98)</t>
  </si>
  <si>
    <t xml:space="preserve">2. لا </t>
  </si>
  <si>
    <t>1. نعم</t>
  </si>
  <si>
    <t>هل قمت باي من المحاولات التالية للبحث عن عمل خلال الأربع أسابيع الماضية؟</t>
  </si>
  <si>
    <t>5. التحري في موقع العمل أو الإتصال بصاحب العمل</t>
  </si>
  <si>
    <t>6. نشر طلب عمل بالجرائد</t>
  </si>
  <si>
    <t>7. البحث في أعلانات الوظائف في الجرائد أو عبر الأنترنت</t>
  </si>
  <si>
    <t>8. التقدم إلى عمل معلن عنه في الجرائد أو في الأنترنت</t>
  </si>
  <si>
    <t>9. طلب مساعدة من معارف أو أقارب</t>
  </si>
  <si>
    <t>10. الإنتظار بمكان تجمع للعمالة اليومية</t>
  </si>
  <si>
    <t xml:space="preserve">11. السعي للبدء في مشروع خاص </t>
  </si>
  <si>
    <t>12.  القيام بترتيبات للحصول على تمويل لمشروع خاص</t>
  </si>
  <si>
    <t>ماهو سبب عدم بحثك عن عمل خلال الأربع أسابيع الماضية؟</t>
  </si>
  <si>
    <t>هل هناك سبب ثانوي؟</t>
  </si>
  <si>
    <t>في أي شهر وسنة بدأت البحث عن العمل لأوّل مرّة في فترة التعطل  الحالية؟</t>
  </si>
  <si>
    <t xml:space="preserve">1- نعم  
2- لا  
</t>
  </si>
  <si>
    <t>هل زاولت أي عمل خلال الثلاثة أشهر الماضية ؟</t>
  </si>
  <si>
    <t xml:space="preserve">1- نعم 
2- لا 
</t>
  </si>
  <si>
    <t xml:space="preserve">1. نعم 
2. لا </t>
  </si>
  <si>
    <t>هل مازلت تبحث عن عمل؟</t>
  </si>
  <si>
    <t>متى انتهيت من  البحث عن عمل لآخر مرة؟</t>
  </si>
  <si>
    <t>6.2 العمل الثانوي خلال 3 شهور الماضية</t>
  </si>
  <si>
    <t xml:space="preserve">1. نعم       2. لا     </t>
  </si>
  <si>
    <t>ما هو نوع عملك الثانوي (الحرفة أو المهنة  بالتفصيل)؟.</t>
  </si>
  <si>
    <t>ما هي طبيعة العلاقة التي تربطك بعملك الثانوي (الحالة العملية) خلال الثلاث شهور الماضية؟</t>
  </si>
  <si>
    <t xml:space="preserve">1- يعمل بأجر (نقدي أو عيني)
2- صاحب عمل ويستخدم آخرين
3- يعمل لحسابه و لا يستخدم آخرين  
4- يعمل لدى الأسرة دون أجر 
5- يعمل لدى الغير دون أجر
</t>
  </si>
  <si>
    <t>الشهر السابق</t>
  </si>
  <si>
    <t>الشهر ما قبل السابق</t>
  </si>
  <si>
    <t>الشهر ما قبلهما</t>
  </si>
  <si>
    <t>عدد اسابيع العمل
|___|___|
ساعات العمل في الاسبوع
|___|___|</t>
  </si>
  <si>
    <t xml:space="preserve">1- نعم
2- لا
98-لا يعرف     
</t>
  </si>
  <si>
    <t>ما هي مهنتك في عملك الأساسي خلال الثلاثة شهور الماضية؟</t>
  </si>
  <si>
    <t xml:space="preserve">1- نعم
2- لا
98- لا يعرف   
</t>
  </si>
  <si>
    <t>كم عدد الأشخاص الذين تشرف عليهم مباشرة؟</t>
  </si>
  <si>
    <t xml:space="preserve">عدد الاشخاص : |___|___|___|
اكتب 998 اذا لايعرف 
اكتب 999 اذا اكثر من 1000 
</t>
  </si>
  <si>
    <t xml:space="preserve">1- نعم        
2- لا  
98- لا يعرف  
</t>
  </si>
  <si>
    <t>ما هو مستوى مهارتك؟</t>
  </si>
  <si>
    <t>هل الفرد يمارس عمل حرفي؟</t>
  </si>
  <si>
    <t>كم عدد الأسابيع التي تطلبها هذا التدريب؟</t>
  </si>
  <si>
    <t xml:space="preserve">عدد الاسابيع: |__|__|__|
** اذا كان أكثر من 100 أسبوع اكتب 999
** اذا كان "لا يعرف" اكتب 998 
** اذا كان اقل من اسبوع اكتب 01 
</t>
  </si>
  <si>
    <t xml:space="preserve">من الذي تحمّل معظم تكاليف هذا التدريب؟ </t>
  </si>
  <si>
    <t xml:space="preserve">
1- لا يتطلب شهادة
2- شهادة محو الأمية
3- إبتدائي
4- إعدادي
5- ثانوي 
6- مؤهّل جامعي
7- مؤهّل فوق الجامعي
98- لا يعرف
</t>
  </si>
  <si>
    <t>هل يتطلبّ عملك أيّ من القدرات التالية؟</t>
  </si>
  <si>
    <t>1.  معرفة القراءة والكتابة الأساسية</t>
  </si>
  <si>
    <t>2. رياضيات أو إحصاء</t>
  </si>
  <si>
    <t>4. مهارات حاسوب</t>
  </si>
  <si>
    <t>The 1, 2, or 98 should be dropdown menu for each line</t>
  </si>
  <si>
    <t xml:space="preserve">1. منتظم 
2. غير منتظم </t>
  </si>
  <si>
    <t xml:space="preserve">هل  عملك منتظم أو غير منتظم؟ </t>
  </si>
  <si>
    <t>هل عملك دائم أم مؤقت؟</t>
  </si>
  <si>
    <t xml:space="preserve">1. دائم 
2. مؤقت 
</t>
  </si>
  <si>
    <t>هل عملك متقطع أم موسمى؟</t>
  </si>
  <si>
    <t xml:space="preserve">1. متقطع 
2. موسمي 
</t>
  </si>
  <si>
    <r>
      <t xml:space="preserve">في حالة العمالة المنتظمة: ما المدّة التي قضيتها في أطول عمل أساسي لك في الثلاث شهور الماضية </t>
    </r>
    <r>
      <rPr>
        <b/>
        <u/>
        <sz val="10"/>
        <rFont val="Calibri"/>
        <family val="2"/>
        <scheme val="minor"/>
      </rPr>
      <t>(بالأسابيع)؟</t>
    </r>
  </si>
  <si>
    <t>عدد اسابيع العمل: ___ ___             ساعات العمل/ الاسبوع : ___ ___</t>
  </si>
  <si>
    <t xml:space="preserve">
1- نعم
2- لا
</t>
  </si>
  <si>
    <t>هل هناك نسبة من منتج جهة العمل التي تعمل بها يتم تصديرها الى الخارج؟</t>
  </si>
  <si>
    <t xml:space="preserve">1- نعم
2- لا
 98- لا يعرف
</t>
  </si>
  <si>
    <t>ماهي نسبة المنتجات التي يتم تصديرها؟</t>
  </si>
  <si>
    <t>هل نشاط جهة العمل التي تعمل بها له علاقة بالسياحة(تقديم خدمة اوسلعة للسياح)؟</t>
  </si>
  <si>
    <t>ماهي نسبة السلع او الخدمات التي تقدم للسائحين؟</t>
  </si>
  <si>
    <t>ما عدد المشتغلين في جهة العمل التي تعمل بها (بما فيها أنت)؟</t>
  </si>
  <si>
    <t xml:space="preserve">1- "1-4" 
2- "9-5ʺ 
3- "10- 24" 
4- "25- 49" 
5- "99-50"
6- 100 فرد فأكثر
7-  لايعرف (لكن حجم العمالة كبير)
98 - لا يعرف مطلقا
</t>
  </si>
  <si>
    <t>ما نسبة الإناث العاملات في جهة العمل التي تعمل بها؟</t>
  </si>
  <si>
    <t xml:space="preserve">1- لا يوجد
2- أقل من الربع
3- بين الربع والنصف
4- أكثر من النصف
5- جميعهم إناث
98- لا يعرف
</t>
  </si>
  <si>
    <t>هل يشترك أية عاملين آخرين في جهة العمل التي تعمل بها في التأمين الإجتماعي؟</t>
  </si>
  <si>
    <t>ما هي طبيعة العلاقة التي تربطك بعملك الأساسي (حالتك العملية)؟</t>
  </si>
  <si>
    <t xml:space="preserve">1- يعمل بأجر (نقدي أو عيني)
2- صاحب عمل و يستخدم آخرين
3- يعمل لحسابه و لا يستخدم آخرين  
4- يعمل لدى الأسرة بدون أجر 
5- يعمل لدى الغير دون أجر
</t>
  </si>
  <si>
    <t>كيف عثرت على هذا العمل (أذكر الوسيلة الرئيسية)؟</t>
  </si>
  <si>
    <t>ما هي علاقتك بصاحب العمل قبل حصولك على هذا العمل؟</t>
  </si>
  <si>
    <t>ما هو القطاع الذي تتبعه جهة العمل التي تعمل بها؟</t>
  </si>
  <si>
    <t>ما هو الكيان القانوني لجهة العمل التي تعمل بها؟</t>
  </si>
  <si>
    <t>هل صاحب عملك يمسك دفاتر محاسبة بصفة مستمرة؟</t>
  </si>
  <si>
    <t>هل بينك وبين جهة العمل عقد قانوني مكتوب أو تعيين رسمي؟</t>
  </si>
  <si>
    <t>1- نعم
2- لا</t>
  </si>
  <si>
    <t>ما هو نوع العقد؟</t>
  </si>
  <si>
    <t xml:space="preserve">1- غير محدّد المدة 
2- محدّد المدة
98- لا يعرف 
</t>
  </si>
  <si>
    <t>ما هي مدّة العقد؟</t>
  </si>
  <si>
    <t>هل سبق تجديد هذا العقد؟</t>
  </si>
  <si>
    <t>ما هو عدد المرات التي تمّ التجديد فيها؟</t>
  </si>
  <si>
    <t>1. مرة
2. مرتين 
3. ثلاث مرات أو أكثر 
98- لا يعرف</t>
  </si>
  <si>
    <t>هل حصلت على هذا العقد فور تعيينك في العمل؟</t>
  </si>
  <si>
    <t xml:space="preserve">1- نعم 
2- لا   
98- لا يعرف    </t>
  </si>
  <si>
    <t>كم شهر إنتظرت بعد حصولك على العمل لتحصل على العقد؟</t>
  </si>
  <si>
    <t>إذا أكثر من 100 أكتب 99</t>
  </si>
  <si>
    <t>هل سبق أن كان لك عقد في هذا العمل وفقدته؟</t>
  </si>
  <si>
    <t>هل لك إجازات مدفوعة الأجر؟</t>
  </si>
  <si>
    <t>هل تمنح جهة العمل أية من العاملين الآخرين بها إجازات  مدفوعة الأجر؟</t>
  </si>
  <si>
    <t>هل تمنح جهة العمل أية من العاملين بها إجازة مرضية؟</t>
  </si>
  <si>
    <t>هل لك تأمين صحي أو خدمات علاجية من خلال عملك؟</t>
  </si>
  <si>
    <t>هل حصلت على هذه الميزة فور حصولك على العمل؟</t>
  </si>
  <si>
    <t>بعد كم شهر من تعيينك حصلت على هذه الميزة؟</t>
  </si>
  <si>
    <t>عدد الشهور |__|__|
اكتب 98 في حالة لا يعرف</t>
  </si>
  <si>
    <t>هل لدى أي من العاملين الآخرين تأمين صحي أو خدمات علاجية من خلال العمل؟</t>
  </si>
  <si>
    <t>هل سبق أن تعرضت لإصابة أو مشكلة صحية بسبب العمل خلال الـ 12 شهر الماضية؟</t>
  </si>
  <si>
    <t xml:space="preserve">ما نوع الإصابة أو المشكلة الصحية؟
سجّل ثلاث خيارات من الإصابات من الأكثر ضررا إلى الأقل ضررا.
</t>
  </si>
  <si>
    <t>هل تتعرض في عملك لمثل هذه الاشياء؟</t>
  </si>
  <si>
    <t>صف جهة العمل؟</t>
  </si>
  <si>
    <t xml:space="preserve">صف موقع العمل؟
* أختر متنقل إذا كان العمل متنقل بين أي من هذه الأماكن
</t>
  </si>
  <si>
    <t>ما هي وسيلة المواصلات المستخدمة للوصول إلى موقع عملك؟</t>
  </si>
  <si>
    <t>ما متوسط الوقت الذي تستغرقه في الإنتقال لموقع عملك؟ (بالدقائق في الرحلة الواحدة)</t>
  </si>
  <si>
    <t xml:space="preserve">المدة بالدقائق  |__|__|__|
أكتب 998 في حالة لا يعرف
</t>
  </si>
  <si>
    <t>ما مدى رضاك عن عملك الحالي؟</t>
  </si>
  <si>
    <t>لو كان لك أن تختار بين عمل فى القطاع العام و عمل فى القطاع الخاص بنفس الظروف تقريبا.  ماذا تختار؟</t>
  </si>
  <si>
    <t xml:space="preserve">1- القطاع العام
2- القطاع الخاص
3- لا فرق
98. لا يعرف
</t>
  </si>
  <si>
    <t>6.1 العمل الأساسي خلال 3 شهور الماضية</t>
  </si>
  <si>
    <t xml:space="preserve">1- نعم
2-لا
98- لا يعرف 
</t>
  </si>
  <si>
    <t>هل كنت ترغب فى/مستعد للعمل فى أثناء هذه الفترة؟</t>
  </si>
  <si>
    <t>1. داخل منشأة ثابتة
2. خارج منشأة 
98.لا يعرف</t>
  </si>
  <si>
    <t xml:space="preserve">ما هو حجم العمالة بجهة العمل الاول؟ </t>
  </si>
  <si>
    <t xml:space="preserve">1- حكومي عام  
2- حكومي انتاجي    
3- منظمات دولية
4- قطاع خاص
5- شركات أجنبية 
6- هيئات غير حكومية لا تهدف للربح 
 97- أخرى(حدد)   
98- لا يعرف </t>
  </si>
  <si>
    <t xml:space="preserve">
1- 1-4 
2-  5-9
3- 10- 24 
4- 25-  49 
5- 50-99 
6- 100 فرد فأكثر
7- لايعرف (لكن حجم العمالة كبير)
98- لا يعرف مطلقا
</t>
  </si>
  <si>
    <t xml:space="preserve">1- دائم
2- مؤقت
3- موسمي
4- متقطع 
98- لا يعرف
</t>
  </si>
  <si>
    <t xml:space="preserve">هل أي من العاملين الآخرين في جهة عملك لديهم عقود؟ </t>
  </si>
  <si>
    <t xml:space="preserve">هل حصلت على الضمان الإجتماعي فور حصولك على هذا عمل الاول ؟  </t>
  </si>
  <si>
    <t>متي حصلت على الضمان الإجتماعي لعملك الاول ؟</t>
  </si>
  <si>
    <t xml:space="preserve">اذكر اسم  المحافظة  و اللواء التى كان بها عملك الاول </t>
  </si>
  <si>
    <t>اذكر اسم الدولة التى كان بها عملك الاول</t>
  </si>
  <si>
    <t>هل كان عملك داخل الأردن؟</t>
  </si>
  <si>
    <t>1. نعم،داخل الأردن
2. لا، خارج الأردن</t>
  </si>
  <si>
    <t xml:space="preserve">هل تركت عملك الاول؟
</t>
  </si>
  <si>
    <t xml:space="preserve">1. نعم
2. لا 
</t>
  </si>
  <si>
    <t>هل كانت هناك فترة تعطل/عدم عمل لمدة تزيد عن 6 أشهر بعد ترك/انتهاء عملك الاول؟</t>
  </si>
  <si>
    <t>متي تركت هذا العمل؟</t>
  </si>
  <si>
    <t xml:space="preserve"> هل كنت تبحث عن عمل فى أثناء هذه الفترة؟</t>
  </si>
  <si>
    <t xml:space="preserve"> لماذا لم تكن ترغب/مستعد للعمل في اثناء هذه الفترة ؟</t>
  </si>
  <si>
    <t xml:space="preserve"> هل زاولت عمل ثانى بعد فترة عدم العمل/ التعطل؟</t>
  </si>
  <si>
    <t xml:space="preserve">العمل [N] </t>
  </si>
  <si>
    <t>ما هو تاريخ بداية العمل  N؟</t>
  </si>
  <si>
    <t>ما هي  المهنة في عملك رقم [N]؟</t>
  </si>
  <si>
    <t>ما هو النشاط الإقتصادي لعملك رقم [N] ؟</t>
  </si>
  <si>
    <t>ما هو قطاع  عملك رقم [N]؟</t>
  </si>
  <si>
    <t xml:space="preserve">ما هو حجم العمالة بجهة  عملك رقم [N]؟ </t>
  </si>
  <si>
    <t>ما هي درجة الإستقرار في  عملك رقم [N]؟</t>
  </si>
  <si>
    <t>هل حصلت على العقد فور الحصول على  عملك رقم [N] ؟</t>
  </si>
  <si>
    <t>متي حصلت على عقد  عملك رقم [N] ؟</t>
  </si>
  <si>
    <t xml:space="preserve">هل حصلت على الضمان الإجتماعي فور حصولك على عملك رقم [N] ؟  </t>
  </si>
  <si>
    <t>متي حصلت على الضمان الإجتماعي لعملك رقم [N] ؟</t>
  </si>
  <si>
    <t>اذكر اسم  المحافظة  و اللواء التى كان بها  عملك رقم [N]</t>
  </si>
  <si>
    <t>اذكر اسم الدولة التى كان بها  عملك رقم [N]</t>
  </si>
  <si>
    <t xml:space="preserve">هل تركت  عملك رقم [N]؟
</t>
  </si>
  <si>
    <t>هل كانت هناك فترة تعطل/عدم عمل لمدة تزيد عن 6 أشهر بعد ترك/انتهاء عملك رقم [N]؟</t>
  </si>
  <si>
    <t xml:space="preserve"> هل زاولت عمل آخر بعد فترة عدم العمل/ التعطل؟</t>
  </si>
  <si>
    <t>ما نوع عقد في عملك رقم [N؟</t>
  </si>
  <si>
    <t>8.1 الزواج</t>
  </si>
  <si>
    <t>هل تربطك بزوجك/ بزوجتك صلة قرابة أو نسب؟</t>
  </si>
  <si>
    <t>ما  هي صلة القرابة؟</t>
  </si>
  <si>
    <t>عندما تزوجتم في البداية هل أقمتم مع عائلتك/عائلة زوجك/ زوجتك أو أحد آخر؟</t>
  </si>
  <si>
    <t>1- مع عائلتي
2- مع عائلة زوجي/زوجتي
3- مع آخرون  
4- لم نسكن مع أحد</t>
  </si>
  <si>
    <t>ما مدة  الاقامة المشتركة(بالسنوات)؟</t>
  </si>
  <si>
    <t>ما قيمة المهر المسجل في قسيمة الزواج  بالدينار؟</t>
  </si>
  <si>
    <t xml:space="preserve">عدد الحجرات  __|__|
**إذا كان لا يعرف اكتب 98
</t>
  </si>
  <si>
    <t xml:space="preserve">ما هي التكاليف المدفوعة على احتفالات الزواج (بما في ذلك الخطوبة وعقد القران وحفل الزفاف (بالدينار)؟  </t>
  </si>
  <si>
    <t xml:space="preserve">8.2 الخصوبة </t>
  </si>
  <si>
    <t>هل سبق لك الإنجاب؟</t>
  </si>
  <si>
    <t xml:space="preserve">عدد الأبناء المتواجدين مع الأسرة                 </t>
  </si>
  <si>
    <t xml:space="preserve">عدد الأبناء غير المتواجدين مع الأسرة  </t>
  </si>
  <si>
    <t>الكود</t>
  </si>
  <si>
    <t>هل هو طفل واحد أم له توائم؟</t>
  </si>
  <si>
    <t xml:space="preserve">1- ولد
2- بنت
</t>
  </si>
  <si>
    <t>هل (الإسم) مازال على قيد الحياة؟</t>
  </si>
  <si>
    <t>1. نعم
2. لا ← 
المولود التالي</t>
  </si>
  <si>
    <t xml:space="preserve">8.3 وضع المرأة </t>
  </si>
  <si>
    <t>ينطبق علي كل الاناث من 15 إلي 59 سنة</t>
  </si>
  <si>
    <t>أسئلة للسيدات المتزوجات حاليا</t>
  </si>
  <si>
    <t>من في الأسرة له الكلمة الأخيرة في المواضيع التالية؟</t>
  </si>
  <si>
    <t>هل تحتفظين بمصروف البيت بحوزتك؟</t>
  </si>
  <si>
    <t xml:space="preserve">1- نعم
2- لا
</t>
  </si>
  <si>
    <t>في حالة وجود مشاكل وإحتياج إلى المساعدة، هل هناك أحد يمكنك الإعتماد عليه لكي:</t>
  </si>
  <si>
    <t xml:space="preserve">a.  يوفر لك مكان للمبيت إذا إحتجت ذلك   </t>
  </si>
  <si>
    <t>b. يوفر لك نقود عند الحاجة لذلك</t>
  </si>
  <si>
    <t xml:space="preserve"> 1.   نعم    
2. لا   
 98-لا يعرف</t>
  </si>
  <si>
    <t>هل تشعرين بالخوف إذا اختلفت مع زوجك/ أبوك/ أخوك/ أو أي رجل في الأسرة؟</t>
  </si>
  <si>
    <t>المكان:
1. السوق
2. الذهاب الى الطبيب للمعالجة
3. اخذ احد الاطفال الى الطبيب
4. زيارة احد الاقارب، الاصدقاء ، الجيران</t>
  </si>
  <si>
    <t>في بعض الأحيان يحصل خلاف بين الزوج وزوجته على الأشياء التي تقوم بها الزوجة، في رأيك، هل للزوج الحق في ضرب زوجته أو معاقبتها في المواقف التالية؟</t>
  </si>
  <si>
    <t>12.1 الهواتف المحمولة واستخدام الأنترنت</t>
  </si>
  <si>
    <t>12.0 تكنولوجيا المعلومات، الادخار، الاقتراض</t>
  </si>
  <si>
    <t>هل تمتلك شخصيا أي من الأشياء التالية؟</t>
  </si>
  <si>
    <t>IPod, mp3</t>
  </si>
  <si>
    <t>ما هي طريقة الدفع لهذه الخطوط؟</t>
  </si>
  <si>
    <t xml:space="preserve">عدد الخطوط |__|__|
في حالة لا يعرف اكتب 98
</t>
  </si>
  <si>
    <t>هل تستخدم الأنترنت علي هاتف الجوال؟</t>
  </si>
  <si>
    <t>12.2 الإدخار والإقتراض</t>
  </si>
  <si>
    <t xml:space="preserve">للافراد الأكبر من 15 سنة </t>
  </si>
  <si>
    <t>هل لديك أي مدخرات؟</t>
  </si>
  <si>
    <t xml:space="preserve">1- نعم
2- لا 
</t>
  </si>
  <si>
    <t>هل تدفع فوائد أو رسوم على هذه المبالغ؟</t>
  </si>
  <si>
    <t xml:space="preserve">1- نعم
2- لا  
98 - لا يعرف
</t>
  </si>
  <si>
    <t>ما هو رأي زوجك بعملك؟</t>
  </si>
  <si>
    <t>هل كنت تعملين اثناء حملك الاول؟</t>
  </si>
  <si>
    <t xml:space="preserve">1- لم احصل على إجازة وضع
2- من 2-6 أسابيع
3- من 7-13 أسابيع
4- من 14-17 أسبوع
5- أكثر من 18 أسبوع
98-لا يعرف
</t>
  </si>
  <si>
    <t>ما عدد شهور فترة الحضانة غير المدفوعة الأجر التي حصلت عليها في حملك الأول؟</t>
  </si>
  <si>
    <t>هل لديك أطفال أقل من 12 سنة؟</t>
  </si>
  <si>
    <t xml:space="preserve">1- نعم
2- لا  
</t>
  </si>
  <si>
    <t>هل تدفعين مقابل للشخص الذي يتولى رعاية أبنائك؟</t>
  </si>
  <si>
    <t xml:space="preserve">1- نعم
2- لا 
98-لا يعرف 
</t>
  </si>
  <si>
    <t xml:space="preserve">كم دفعتي  في الشهر الماضي بالدينار؟  </t>
  </si>
  <si>
    <t>هل ستستمرين في العمل في حال زواجك؟</t>
  </si>
  <si>
    <t xml:space="preserve">1. نعم
2. لا
3. على حسب الظروف 
98- لا يعرف
</t>
  </si>
  <si>
    <t>من وجهه نظرك كيف يؤثر عملك في حصولك على فرصة للزواج؟</t>
  </si>
  <si>
    <t>ما هي أسباب عدم الإستمرار في العمل بأجر؟</t>
  </si>
  <si>
    <t>10 . الدخل</t>
  </si>
  <si>
    <t>القيمة في فترة الصرف )بالدينار)</t>
  </si>
  <si>
    <t>نوع الاجر</t>
  </si>
  <si>
    <t>1. الرواتب والاجور</t>
  </si>
  <si>
    <t>2. المكافأت والحوافز</t>
  </si>
  <si>
    <t>1.يومي</t>
  </si>
  <si>
    <t>2. اسبوعي</t>
  </si>
  <si>
    <t>3. شهري</t>
  </si>
  <si>
    <t>4. كل 3 شهور</t>
  </si>
  <si>
    <t>5. سنوي</t>
  </si>
  <si>
    <t>6. لا يوجد</t>
  </si>
  <si>
    <t xml:space="preserve">1- واحدة
2- إثنين
3- ثلاثة أو أكثر
99- لا ينطبق  
98-لا يعرف
</t>
  </si>
  <si>
    <t>متى كان أول سفر لك؟</t>
  </si>
  <si>
    <t>متى كانت عودتك الأخيرة؟</t>
  </si>
  <si>
    <t xml:space="preserve">ما هي الدولة التي ذهبت إليها في سفرك الأول؟  </t>
  </si>
  <si>
    <t>هل سافرت بمفردك أو مع أحد أفراد أسرتك في سفرك الأول؟</t>
  </si>
  <si>
    <t xml:space="preserve">1- بمفردي
2- مع أحد أفراد الأسرة
</t>
  </si>
  <si>
    <t>كيف كانت حالة أسرتك المادية قبل سفرك الأول؟</t>
  </si>
  <si>
    <t xml:space="preserve">1- أكثر من كافية لشراء الإحتياجات الأساسية
2- كافية لشراء الإحتياجات الأساسية
3- غير كافية لشراء الإحتياجات الأساسية
</t>
  </si>
  <si>
    <t>هل كانت لديك تأشيرة أو أوراق رسمية لدخول الدولة التي ذهبت إليها؟</t>
  </si>
  <si>
    <t>ماذا كان نوع هذه التأشيرة أو هذه الأوراق؟</t>
  </si>
  <si>
    <t>قارن بين دخلك في الخارج في آخر سنة قبل العودة ودخلك قبل سفرك الأول؟</t>
  </si>
  <si>
    <t>هل كنت تدخر وأنت في الخارج؟</t>
  </si>
  <si>
    <t>ماذا كان متوسط إدخارك الشهري في الخارج في السنة السابقة لعودتك  من سفرك الاخير؟ (بالدينار في الشهر)</t>
  </si>
  <si>
    <t>ماذا كانت وسيلة الإدخار الأساسية وأنت في الخارج؟</t>
  </si>
  <si>
    <t>كيف إستخدمت مجموع مدخراتك عند عودتك؟</t>
  </si>
  <si>
    <t xml:space="preserve">الإستخدام الرئيسي 
الإستخدام الثانوي
Dropdown menu with the following choices 
1- إيداع في البنك
2- إيداع في شركة مالية
3- إشتريت ذهب
4- إشتريت أراضي زراعية
5- إشتريت أراضي غير زراعية
6- بنيت/ إشتريت منزل
7- أقمت مشروع تجاري
8- التجهيز للزواج
97- أخرى (حدّد)
98-لا يعرف
99. لا ينطبق (secondary use only)
</t>
  </si>
  <si>
    <t xml:space="preserve">التحويلات المنتظمة: 
ماذا كان متوسط التحويلات الشهرية خلال السنة السابقة لعودتك من السفر الاول؟
</t>
  </si>
  <si>
    <t xml:space="preserve">متوسط التحويلات بالدينار __|__|__|__|__|
في حالة لا يعرف اكتب 99998
</t>
  </si>
  <si>
    <t xml:space="preserve">التحويلات المنتظمة: 
ماذا كان متوسط التحويلات الشهرية خلال السنة السابقة لعودتك من السفر الاخير ؟
</t>
  </si>
  <si>
    <t>هل كان لك أي أحد من عائلتك ،أقاربك، معارفك أو أصدقائك يعيشون في البلد التي ذهبت إليها في سفرك الأول؟</t>
  </si>
  <si>
    <t>أفراد الأسرة : |___|___|</t>
  </si>
  <si>
    <t>المعارف/ الأصدقاء: |___|___|</t>
  </si>
  <si>
    <t>الأقارب : |___|___|</t>
  </si>
  <si>
    <t xml:space="preserve">1- نعم، أفراد أسرتي
2- نعم، أقارب
3- نعم، أصدقاء
4- كلهم
5- لا أحد  
98- لا يعرف
</t>
  </si>
  <si>
    <t>من الذي ساعدك للحصول على عمل في الخارج؟</t>
  </si>
  <si>
    <t>هل كنت تخطّط للإقامة بشكل مؤقت أم دائم في الخارج؟</t>
  </si>
  <si>
    <t xml:space="preserve">
1- دائم
2- مؤقت
98- لا يعرف
</t>
  </si>
  <si>
    <t>لماذا عدت من الخارج؟</t>
  </si>
  <si>
    <t>ما رأيك في العبارات التالية؟</t>
  </si>
  <si>
    <t>a.مكان المرأة ليس فقط في المنزل بل يجب ان يسمح لها بالعمل</t>
  </si>
  <si>
    <t xml:space="preserve">b.يجب علي الزوج مساعدة زوجته العاملة  في رعاية الاطفال </t>
  </si>
  <si>
    <t>c. يجب علي الزوج مساعدة زوجته العاملة في الاعمال المنزلية</t>
  </si>
  <si>
    <t>f.على المرأة ان تعمل حتى تستقل مادياً</t>
  </si>
  <si>
    <t xml:space="preserve">كم كان متوسط  تكلفة الدروس الخصوصية حسب المدة؟
**أكتب 998 في حالة لا يعرف </t>
  </si>
  <si>
    <t xml:space="preserve">كم كان متوسط تكلفة مجموعات تقوية حسب المدّة؟
اكتب 998 في حالة لا يعرف
</t>
  </si>
  <si>
    <t xml:space="preserve"> وكم كان عمرك آنذاك؟</t>
  </si>
  <si>
    <t xml:space="preserve">السنة (dropdown)
لايعرف 9998
 (1930-2016) 
</t>
  </si>
  <si>
    <t xml:space="preserve">{عمر : {15-90  
لا اعرف 98 
</t>
  </si>
  <si>
    <t xml:space="preserve">في أي سنة تركت أو حصلت على الشهادة الجامعية أو المتوسطة؟ </t>
  </si>
  <si>
    <t>السنة (dropdown)
لايعرف 9998
 (1930-2016) 
لا ينطبق 9999</t>
  </si>
  <si>
    <t>{عمر : {15-90  
لا اعرف 98 
لا ينطبق 99</t>
  </si>
  <si>
    <t xml:space="preserve">
في حالة العمالة المنتظمة: إذا كان تغيير الوظيفة في نفس مكان جهة العمل لا يعتبر تنقل. 
 في حالة العمالة الغير منتظمة: تغيير صاحب العمل لا يعتبر تنقل.
</t>
  </si>
  <si>
    <t>الزواج الرابع</t>
  </si>
  <si>
    <t>سنوات العمل</t>
  </si>
  <si>
    <r>
      <rPr>
        <b/>
        <sz val="12"/>
        <rFont val="Times New Roman"/>
        <family val="1"/>
      </rPr>
      <t>المرحلة</t>
    </r>
    <r>
      <rPr>
        <sz val="12"/>
        <rFont val="Times New Roman"/>
        <family val="1"/>
      </rPr>
      <t xml:space="preserve">
Dropdown menu with the following options:
1- أساسي  
2- تلمذة مهنية         
3- ثانوي   
4- دبلوم متوسط (كلية مجتمع)
5-   بكالوريوس
6- دبلوم عالي          
7- ماجستير
8- دكتوراة
</t>
    </r>
  </si>
  <si>
    <r>
      <rPr>
        <b/>
        <u/>
        <sz val="12"/>
        <rFont val="Times New Roman"/>
        <family val="1"/>
      </rPr>
      <t xml:space="preserve">Multiple Choice </t>
    </r>
    <r>
      <rPr>
        <sz val="12"/>
        <rFont val="Times New Roman"/>
        <family val="1"/>
      </rPr>
      <t xml:space="preserve">
1- Father1- الأب
2- الأم
3- الإثنين معا
4- الأشقاء الأكبر سنا
5- أقارب آخرون
97- أخرى (حدّد)
98-لايعرف</t>
    </r>
  </si>
  <si>
    <t>2.      التسجيل في مكتب عمل خاص</t>
  </si>
  <si>
    <r>
      <t>عدد الشهور :</t>
    </r>
    <r>
      <rPr>
        <b/>
        <sz val="10"/>
        <color rgb="FF000000"/>
        <rFont val="Calibri"/>
        <family val="2"/>
        <scheme val="minor"/>
      </rPr>
      <t xml:space="preserve"> |__|__|</t>
    </r>
  </si>
  <si>
    <t>1. نعم
2. لا
98. لا يعرف</t>
  </si>
  <si>
    <t xml:space="preserve"> إذا لا يعرف أكتب 98</t>
  </si>
  <si>
    <t>1- غير راضي تماما
2- غير راضي نوعا ما
3- لا راضي ولا غير راضي (محايد)
4- راضي نوعا ما
5- راضي تماما</t>
  </si>
  <si>
    <t>لماذا لم تكن ترغب/مستعد للعمل بعد ترك/انتهاء الدراسة؟</t>
  </si>
  <si>
    <t xml:space="preserve">
1- نعم
2-لا
98- لا يعرف 
</t>
  </si>
  <si>
    <t xml:space="preserve">
1- دائم
2- مؤقت
3- موسمي
4- متقطع 
98- لا يعرف
</t>
  </si>
  <si>
    <t xml:space="preserve">
1. داخل منشأة ثابتة
2. خارج منشأة 
98.لا يعرف</t>
  </si>
  <si>
    <t>عـدد المواليد</t>
  </si>
  <si>
    <t>ما هي النسبة التي (كنت) تدخرينها من الدخل؟</t>
  </si>
  <si>
    <t xml:space="preserve">
1- لم أحصل على إجازة حضانة
2- أقل من 3 شهور
3- 3 شهور
4- من 4- 6 شهور
5- من 7 شهور إلى سنة
6- من سنة إلى سنتين 
7- أكثر من سنتين
98-لا يعرف
</t>
  </si>
  <si>
    <t xml:space="preserve">
1- نعم
2- لا
3- حسب رغبة الزوج
4- على حسب الظروف
5- لا أرغب في الزواج 
98- لا يعرف
</t>
  </si>
  <si>
    <t xml:space="preserve">
1- يعزز الحصول على فرصة
2- يمنع الحصول على فرصة
3- ليس له تأثير
98- لا يعرف
</t>
  </si>
  <si>
    <t>هل ستعودين للعمل مرة أخرى في يوم ما؟</t>
  </si>
  <si>
    <r>
      <t xml:space="preserve">فترة الصرف
 </t>
    </r>
    <r>
      <rPr>
        <sz val="12"/>
        <rFont val="Calibri"/>
        <family val="2"/>
        <scheme val="minor"/>
      </rPr>
      <t>(Dropdown menu with 1-6 for all types of pay)</t>
    </r>
  </si>
  <si>
    <t>3.الوقت الإضافي</t>
  </si>
  <si>
    <t>4.  الارباح الموزعة</t>
  </si>
  <si>
    <t>5. أخرى (textbox)</t>
  </si>
  <si>
    <t xml:space="preserve">1- أعلى
2- نفس الدخل 
 3- أقل     
99- لا ينطبق
98-لا يعرف
</t>
  </si>
  <si>
    <t xml:space="preserve">1- نعم
2- لا 
98- لا يعرف
</t>
  </si>
  <si>
    <t>1- نعم
2- لا 
3-  جاري فحص الطلب
98-لا يعرف</t>
  </si>
  <si>
    <t xml:space="preserve">
1- نعم
2- لا  
98- لا يعرف
</t>
  </si>
  <si>
    <t>كم كان عمرك عند أول زواج بالسنوات الكاملة؟</t>
  </si>
  <si>
    <t xml:space="preserve">Dropdown menu
(1930-2016,  لايعرف: 9998)
</t>
  </si>
  <si>
    <t xml:space="preserve"> ما هي سنة الأنقطاع عن التعليم للمرة الثانية؟</t>
  </si>
  <si>
    <t xml:space="preserve">Dropdown menu
(1930-2016,  لا يعرف 9998)
</t>
  </si>
  <si>
    <t xml:space="preserve">Dropdown menu
(1930-2016, لا يعرف 9998)
</t>
  </si>
  <si>
    <t xml:space="preserve">المحافظة : _______________
اللواء:        ________________
القضاء :   ________________
التجمع السكني: ________________
</t>
  </si>
  <si>
    <t xml:space="preserve">
لايعرف Dropdown menu with world countries; 998</t>
  </si>
  <si>
    <t xml:space="preserve">Drop down menu 
 {1-15}
+
لا يعرف 98
</t>
  </si>
  <si>
    <t>ما هي المحافظة، اللواء، القضاء، والتجمع السكني الذين انتقلت إليهم؟</t>
  </si>
  <si>
    <t>ما هي المحافظة، اللواء، القضاء، والتجمع السكني التى ولدت بهم؟</t>
  </si>
  <si>
    <t>ما هي سنة الانتهاء أو ترك التعليم؟</t>
  </si>
  <si>
    <t xml:space="preserve">2-    ملم </t>
  </si>
  <si>
    <r>
      <t>6-</t>
    </r>
    <r>
      <rPr>
        <sz val="7"/>
        <color rgb="FF181717"/>
        <rFont val="Times New Roman"/>
        <family val="1"/>
      </rPr>
      <t xml:space="preserve">         </t>
    </r>
    <r>
      <rPr>
        <sz val="12"/>
        <color rgb="FF181717"/>
        <rFont val="Times New Roman"/>
        <family val="1"/>
      </rPr>
      <t xml:space="preserve">تلمذة المهنية </t>
    </r>
  </si>
  <si>
    <t>ماهي الحالة العملية للأب عندما كان عمرك 15 سنة ؟
** إذا كان الأب متوفي في ذلك الحين  يسأل عن أخر عمل للأب قبل الوفاة
** اذا كان الفرد أقل من 15 سنة، يسأل عن الحالة العملية الحالية للأب</t>
  </si>
  <si>
    <t>ما هو القطاع الذي كان يعمل به والدك عندما كان عمرك 15 سنة ؟
** إذا كان الأب متوفي في ذلك الحين  يسأل عن أخر عمل للأب قبل الوفاة
** اذا كان الفرد أقل من 15 سنة، يسأل عن القطاع الحالي للعمل.</t>
  </si>
  <si>
    <t xml:space="preserve">Drop down menu 1850-2016
لا يعرف  9998
</t>
  </si>
  <si>
    <r>
      <t>2-</t>
    </r>
    <r>
      <rPr>
        <sz val="7"/>
        <color rgb="FF181717"/>
        <rFont val="Times New Roman"/>
        <family val="1"/>
      </rPr>
      <t xml:space="preserve">         </t>
    </r>
    <r>
      <rPr>
        <sz val="12"/>
        <color rgb="FF181717"/>
        <rFont val="Times New Roman"/>
        <family val="1"/>
      </rPr>
      <t>ملم</t>
    </r>
  </si>
  <si>
    <t>ما هي الحالة العملية للأم عندما كان عمرك 15 سنة؟
**اذا كانت الأم متوفية في ذلك الحين، يسأل عن آخر عمل للأم  قبل الوفاة
** اذا كان الفرد أقل من 15 عام، يسأل عن الحالة العملية الحالية للام.</t>
  </si>
  <si>
    <t>ذكور  |___|___|                
إناث |___|___|</t>
  </si>
  <si>
    <t>Dropdown menu from (1-15), +
98 لا يعرف</t>
  </si>
  <si>
    <t>Dropdown menu 
 (1930-2016, +998 لا يعرف)</t>
  </si>
  <si>
    <t>هل توفي أحد أخوتك قبل ان يبلغ من العمر خمس سنوات؟</t>
  </si>
  <si>
    <t>ماهو ترتيبك بين إخوتك جميعا عند الميلاد بما فيهم الذين توفوا (إن وجد)؟</t>
  </si>
  <si>
    <t xml:space="preserve"> 1- إعاقة تعلم (ذهنية)
2- إعاقة حركية (بدنية)
3- إعاقة بصرية
4- إعاقة سمعية
5- بكم
97-أخرى (حدّد)
98-لايعرف
</t>
  </si>
  <si>
    <t xml:space="preserve">أين تذهب عندما تكون مريض أو تحاول الحصول علي استشارة طبية؟
** اسأل علي أكثر وسيلة مستخدمة </t>
  </si>
  <si>
    <t>1.لا أذهب إلي أي مكان
2. طب عربي 
3. الصيدلية
4. مستشفي/ عيادة حكومي
5. مستشفي/ عيادة خاص
6. مستشفي/ عيادة تابع لمسجد/كنيسة
7.عيادة تابعة لمنظمة دولية أو جمعية أهلية 
97. أخري (حدد)</t>
  </si>
  <si>
    <t>هل لديك مرض أو إعاقة أثر علي قيامك بالأنشطة المعتادة لمدة 6 أشهر فأكثر؟</t>
  </si>
  <si>
    <t>1. نعم، أثر بشدة
2. نعم، أثر نوعا ما 
3. لا
98. لا يعرف</t>
  </si>
  <si>
    <t xml:space="preserve">1. ابدا
2. نادرا (1-6 مرات في السنة)
3. أحيانا (7-12 مرة في السنة)
4. غالبا ( بضع مرات كل شهر)
5. مغظم الوقت (أغلب ايام الاسبوع) </t>
  </si>
  <si>
    <t>في خلال ال 12 شهر الماضية، كم مرة اضطررت ان تتخلي عن/الا تتناول وجبات طعام بأكملها (سواء فطار، غداء، عشاء) بسبب ندرة الطعام المتاح؟</t>
  </si>
  <si>
    <t>في خلال ال 12 شهر الماضية، كم مرة اضطررت ان تأكل وجبة بكمية أقل من المعتاد بسبب ندرة الطعام المتاح؟</t>
  </si>
  <si>
    <t xml:space="preserve">Dropdown Menu:
1- عدم وجود مدرسة 
2- الرسوم مرتفعة
3- المدرسة بعيدة/ غير متوفرة
4- فقر الأسرة
5- تفكك الاسرة
6- العجز / المرض / الاعاقة  
7- صعوبة المواصلات
8-  الزواج
9- العناية بالأسرة  /المساعدة في الاعمال المنزلية
10- لم أكن موفقاً في الدراسة 
11- لم ارغب  في الدراسة
12- العمل
13- عدم رغبة الاهل 
14- العادات والتقاليد
15- العنف/غياب الأمن/الحرب
98- لا يعرف
97- اخرى (حدد)........................ </t>
  </si>
  <si>
    <t>السبب الرئيسي : (dropdown menu)
السبب الثانوي: (dropdown menu)
*Dropdown menus include the following options:
Choices of the dropdown menu are: 
1- أنهاء  مراحل التعليم
2- العجز / المرض / الاعاقة  
3- فقر الأسرة
4- تفكك الاسرة
5- المدرسة بعيدة / غير متوفرة
6- صعوبة المواصلات
7- الزواج
8- العناية بالأسرة  /المساعدة في الاعمال المنزلية
9- لم أكن موفقاً في الدراسة 
10- لم ارغب  في الاستمرار
11- العمل
12- الرسوم مرتفعة
13- الحمل والإنجاب
14- سوء المعاملة في المدرسة
15- العادات والتقاليد
16- تكرار الرسوب
17- العنف/ غياب الأمن/الحرب
97- اخرى (حدد)  
98-لايعرف
99. لا ينطبق (second reason only)</t>
  </si>
  <si>
    <r>
      <t xml:space="preserve">المرحلة  
</t>
    </r>
    <r>
      <rPr>
        <sz val="12"/>
        <rFont val="Times New Roman"/>
        <family val="1"/>
      </rPr>
      <t>Dropdown menu with the following options:
 1- ابتدائي
2- اعدادي
3- أساسي
4- تلمذة مهنية
5- ثانوي 
6- دبلوم متوسط (كلية مجتمع)
7- بكالوريوس
8- دبلوم عالي
9- ماجيستير
10- دكتوراه</t>
    </r>
  </si>
  <si>
    <r>
      <t>الشهادة</t>
    </r>
    <r>
      <rPr>
        <sz val="12"/>
        <rFont val="Times New Roman"/>
        <family val="1"/>
      </rPr>
      <t xml:space="preserve"> 
dropdown menu with the following options:
1.  ثانوي 
2- دبلوم متوسط (كلية مجتمع)
3- بكالوريوس
4- دبلوم عالي
5- ماجيستير
6- دكتوراه
98- لا يعرف
97- أخري
</t>
    </r>
    <r>
      <rPr>
        <b/>
        <sz val="12"/>
        <rFont val="Times New Roman"/>
        <family val="1"/>
      </rPr>
      <t>Two hierarchical dropdown menus:</t>
    </r>
    <r>
      <rPr>
        <sz val="12"/>
        <rFont val="Times New Roman"/>
        <family val="1"/>
      </rPr>
      <t xml:space="preserve">
التخصص إن وجد (level 2)
التخصص إن وجد (Level 5)
</t>
    </r>
  </si>
  <si>
    <t xml:space="preserve">ما هي الشهادة و التخصّص الذي تحصلت عليه؟ </t>
  </si>
  <si>
    <r>
      <t xml:space="preserve">الشهادة </t>
    </r>
    <r>
      <rPr>
        <sz val="12"/>
        <rFont val="Times New Roman"/>
        <family val="1"/>
      </rPr>
      <t xml:space="preserve">(dropdown menu with the following options):
1- دبلوم عالي
52- ماجيستير
3- دكتوراه
97- أخري (حدد)
98-لا يعرف
Two hierarchical dropdown menus:
التخصص (level 2) 
التخصص (level 5) </t>
    </r>
  </si>
  <si>
    <t xml:space="preserve">
1- كلية مجتمع حكومي
2- كلية مجتمع خاص/هيئات دولية
3- جامعة حكومية 
4- جامعة خاصة 
5- جامعة خارج الأردن
97- أخرى (حدّد)
98-لا يعرف</t>
  </si>
  <si>
    <t xml:space="preserve">  ما هي المؤسسة التي درست ( تدرس) فيها سواء كانت جامعة او كلية مجتمع؟</t>
  </si>
  <si>
    <t>1. شهادة الكلية
2. امتحان الشامل للدبلوم المتوسط
3. بكالوريوس
97 أخري (حدد)
98-لا يعرف
التخصص level 2: ______________ 
التخصص level 5: ___________________</t>
  </si>
  <si>
    <t>في أي عام بدأت دراستك الجامعية/دبلومك المتوسط؟</t>
  </si>
  <si>
    <t>كم كان عمرك آنذاك؟</t>
  </si>
  <si>
    <t>ما هو التقدير الذى تحصلت عليه  في نهاية دراستك الجامعية أو المتوسطة ؟</t>
  </si>
  <si>
    <t xml:space="preserve">1- ممتاز 
2- جيد جدا
3- جيد
4- مقبول
97- أخرى (حدّد(  
98- لا يعرف  
</t>
  </si>
  <si>
    <t>ما هو قطاع المدرسة الثانوية التي ذهبت إليها؟</t>
  </si>
  <si>
    <t xml:space="preserve">1- حكومي
2- خاص
97 - اخرى (حدد)
98-لايعرف
</t>
  </si>
  <si>
    <t>هل كانت دراستك الثانوية اكاديمية أم مهنية ؟</t>
  </si>
  <si>
    <t>ما هو التخصّص في المرحلة الثانوية الأكاديمية؟</t>
  </si>
  <si>
    <t xml:space="preserve">
1- علمي
2- ادبي
3- شرعي
4- ادارة معلومات
97-  أخري (حدد)
98-لايعرف
</t>
  </si>
  <si>
    <t>ما هو التخصّص في المرحلة الثانوية المهنية؟</t>
  </si>
  <si>
    <t>1- تجاري
2- تمريضي
3- صناعي
4- زراعي
5- كهرباء
6- ميكانيكا
7- اقتصاد منزلي
8- بريدي
9- فندقي
10- تجميل
11- خياطة
12- تربية طفل
13- تعليم صحي 
97- أخري 
98-لا يعرف</t>
  </si>
  <si>
    <r>
      <rPr>
        <b/>
        <sz val="12"/>
        <rFont val="Times New Roman"/>
        <family val="1"/>
      </rPr>
      <t>السنة</t>
    </r>
    <r>
      <rPr>
        <sz val="12"/>
        <rFont val="Times New Roman"/>
        <family val="1"/>
      </rPr>
      <t xml:space="preserve"> Dropdown menu
 {1930-2016, 9998 لا يعرف , لا ينطبق 9999}</t>
    </r>
  </si>
  <si>
    <t>كم كان عمرك حين انهيت المدرسة الثانوية؟</t>
  </si>
  <si>
    <t xml:space="preserve">العمر : {15-90, 98 لا يعرف, لا ينطبق99}
</t>
  </si>
  <si>
    <t>ماهو قطاع مدرستك الاساسية؟</t>
  </si>
  <si>
    <t xml:space="preserve">1- حكومي
2- خاص
3- هيئات دولية (UNWRA)
97- أخرى (حدّد)
98-لايعرف
</t>
  </si>
  <si>
    <t>السنة: Dropdown menu 
{1930-2016, 9998 لا يعرف ,لا ينطبق 9999}</t>
  </si>
  <si>
    <t xml:space="preserve">Age : {15-90, 98 لا يعرف, لا ينطبق 99}
</t>
  </si>
  <si>
    <t>1- يوميا
2- بشكل مستمر
3- مرة في الأسبوع
4- نادرا
5- مطلقاً 
98-لايعرف
99- لا ينطبق (في حالة عدم وجود أجهزة حاسوب)</t>
  </si>
  <si>
    <t>هل سبق لك أن رسبت في المرحلة الاساسية أو الثانوية؟
اختر 99 للشخص الذي لم يذهب إلي المدرسة اطلاقا</t>
  </si>
  <si>
    <t xml:space="preserve">
1. 1- نعم دروس خصوصية
2- نعم مجموعات تقوية
3- نعم، كلاهما
4- لا
98- لا يتذكر/لايعرف</t>
  </si>
  <si>
    <r>
      <rPr>
        <b/>
        <u/>
        <sz val="12"/>
        <rFont val="Times New Roman"/>
        <family val="1"/>
      </rPr>
      <t xml:space="preserve">Check box
</t>
    </r>
    <r>
      <rPr>
        <sz val="12"/>
        <rFont val="Times New Roman"/>
        <family val="1"/>
      </rPr>
      <t>1. 1- لا يوجد في مدرستي مجموعات تقوية
2- توجد مجموعات تقوية في غير المواد التي أحتاج مساعدة فيها
3- توجد مجموعات تقوية ولكنها ليست بنفس جودة الدروس الخصوصية
4- مجموعات التقوية غير كافية 
97- أسباب أخرى (حدد) 
98-لايعرف</t>
    </r>
  </si>
  <si>
    <t xml:space="preserve">1- طوال السنة 
2- أخر ثلاث أشهر من السنة
3- في آخر شهر من السنة
4- في آخر شهرين من السنة
5- بصفة متقطعة
6- خلال العطلة الصيفية   
98-لايعرف   </t>
  </si>
  <si>
    <t xml:space="preserve">السبب الاول Dropdown
السبب الثانى Dropdown 
 Choices for the dropdown
1- المدرسة فى فترة عطلة
2- المدرس كان غائباً
3- سوء معاملة المدرسين أوالزملاء
4- الطقس كان سيئاً (سوء الأحوال الجوية)
5- أساعد الأسرة فى العمل
6- أساعد الأسرة فى أعمال المنزل
7- أعمل خارج نطاق عمل الأسرة
8- مريض/ مصاب
97- أخرى (حدد)
98-لايعرف
99. لا ينطبق (secondary reason only) </t>
  </si>
  <si>
    <t>السنة Dropdown menu {1930-2016, 9998لا يعرف}</t>
  </si>
  <si>
    <t xml:space="preserve">العمر : {15-90, 98 لا يعرف}
</t>
  </si>
  <si>
    <t xml:space="preserve">
1- اكاديمية
2- مهنية 
98-لايعرف
</t>
  </si>
  <si>
    <t xml:space="preserve">.4 المهام الأسرية في 7 ايام الماضية </t>
  </si>
  <si>
    <t>2. كم من الوقت امضيت في هذا النشاط؟</t>
  </si>
  <si>
    <t>|___||___|.|___|___|</t>
  </si>
  <si>
    <t>هل كان هناك اي حدث خاص في اسرتك خلال السبعة أيام الماضية؟</t>
  </si>
  <si>
    <t xml:space="preserve">Dropdown menu
1. نعم
2. لا
98. لا يعرف </t>
  </si>
  <si>
    <t xml:space="preserve">5. بيانات التشغيل و البطالة </t>
  </si>
  <si>
    <t>هل كنت مرتبط بعمل خلال السبعة أيام مالماضية ولكنك كنت غائبا عنه مؤقتا؟</t>
  </si>
  <si>
    <t>j. خياطة/ تطريز/ كروشية</t>
  </si>
  <si>
    <t>هل كنت ترغب في العمل خلال السبعة ايام السابقة ليوم المقابلة؟</t>
  </si>
  <si>
    <t xml:space="preserve">اذا توفر عمل مناسب، هل انت مستعد لتبدأ العمل خلال الاسبوعين المقبلين؟ </t>
  </si>
  <si>
    <t>ما سبب العمل لمدة أقل من 35 ساعة في الاسبوع؟</t>
  </si>
  <si>
    <t>a. شهر:  dropdown menu from الشهور السريانية 
+لا يعرف 98</t>
  </si>
  <si>
    <t>b. السنة  dropdown menu from 1930-2016 
+لا يعرف 9998)</t>
  </si>
  <si>
    <t>5 بيانات التشغيل والبطالة</t>
  </si>
  <si>
    <t xml:space="preserve">1- ظروف العمل تقتضي ذلك
2- عدم وجود عمل  لساعات أطول
3-  الأجر غير مجزي
4- عدم الرغبة في العمل وقت أطول 
5- غياب مؤقت عن العمل
97- أخرى (حدد)
98- لا يعرف
</t>
  </si>
  <si>
    <t xml:space="preserve">ما السبب الرئيسي لعدم عملك خلال الأسبوع السابق للمقابلة؟
</t>
  </si>
  <si>
    <t>هل هناك سبب ثانوي لعدم عملك خلال الأسبوع السابق للمقابلة؟</t>
  </si>
  <si>
    <t xml:space="preserve">1. نعم 
2. لا
98-لا يعرف
</t>
  </si>
  <si>
    <t xml:space="preserve">ماهو الحد الأدنى لصافي الدخل الشهري الذي تحتاجه لتقبل وظيفة في القطاع الحكومي؟ 
</t>
  </si>
  <si>
    <t>الدخل الشهري بالدينار: |___|___|___|___|
 *في حالة ان يكون المبلغ اكبر من 10,000 اكتب 9999
* في حالة لا يعرف اكتب 9998
* في حالة عدم الرغبة في هذا القطاع اكتب 9996</t>
  </si>
  <si>
    <t>ماهو الحد الادنى لصافي الدخل الشهري الذي تحتاجه لتقبل وظيفة في القطاع الخاص المنظم؟</t>
  </si>
  <si>
    <r>
      <t xml:space="preserve">ماهو الحد الادنى لصافي الدخل الشهري الذي تحتاجه لتقبل وظيفة في القطاع الغير منظم؟
</t>
    </r>
    <r>
      <rPr>
        <sz val="12"/>
        <rFont val="Times New Roman"/>
        <family val="1"/>
      </rPr>
      <t>(العمل بمنشآت لا تحمل سجل تجاري و لا توفر ضمان اجتماعي)</t>
    </r>
  </si>
  <si>
    <t>هل تقبل وظيفة أي من الوظائف الآتية:</t>
  </si>
  <si>
    <t xml:space="preserve">a. الشهر (dropdown menu from الشهور السريانية; لا يعرف=98)
b. السنة (dropdown menu from 1930-2016; لا يعرف=9998)          </t>
  </si>
  <si>
    <t>1. التسجيل في مكاتب وزارة العمل/ديوان الخدمة المدنية</t>
  </si>
  <si>
    <t>3. المشاركة في امتحان تنافسي</t>
  </si>
  <si>
    <t>4.      تقديم طلب عمل أو السيرة الذاتية للإحدى جهات العمل</t>
  </si>
  <si>
    <t xml:space="preserve">97. أخرى(حدد) </t>
  </si>
  <si>
    <t xml:space="preserve">السبب الثانوى (dropdown menu)
1.  الاعتقاد بعدم وجود عمل
2. تعب من البحث عن عمل
3. تفضيل الذكورعلى الإناث في التعيين او العكس 
4. لايعرف طريقة فعالة للبحث
5. عدم وجود عمل مناسب
6. ليس لدي الخبرة اللازمة
7. قصور العلاقات الاجتماعية (الواسطة)
8. بسبب الدراسة
9. عدم الاحتياج للعمل
10- الحالة الصحية لا تسمح
11- بسبب المسئوليات العائلية
12- بسبب معارضة أحد أعضاء الأسرة
97- أخرى (حدد)
98- لا يعرف  </t>
  </si>
  <si>
    <t xml:space="preserve">اذكر السبب الثانوي: </t>
  </si>
  <si>
    <t>هل  بحثت باجتهاد عن عمل خلال فترة تعطلك الحالي؟</t>
  </si>
  <si>
    <t xml:space="preserve">1. نعم 
2. لا
</t>
  </si>
  <si>
    <t xml:space="preserve">a. الشهر: (dropdown menu from الشهور السيريانية; لا يعرف=98)
b. السنة:  (dropdown menu from 1930-2016; لا يعرف=9998)          
   </t>
  </si>
  <si>
    <t>في أي شهر وسنة بحثت عن عمل لآخر مرة؟</t>
  </si>
  <si>
    <t>هل استخدمت وسيلة الهاتف الأرضي للبحث عن عمل خلال الأربع أسابيع الماضية؟</t>
  </si>
  <si>
    <t>هل استخدمت وسيلة الهاتف الخلوي (الموبيل) للبحث عن عمل خلال الاربع أسابيع الماضية؟ هل كان  متصل بالإنترنت؟</t>
  </si>
  <si>
    <t xml:space="preserve">1. نعم، متصل بالإنترنت
2. نعم، و لكن ليس متصل بالإنترنت
3. لا </t>
  </si>
  <si>
    <t xml:space="preserve">1. نعم، متصل بالانترنت
2. نعم، و لكن ليس متصل بالانترنت
3. لا </t>
  </si>
  <si>
    <t>هل استخدمت الحاسوب للبحث عن عمل خلال الأربع اسابيع الماضية؟ وهل كان  متصل بالإنترنت؟</t>
  </si>
  <si>
    <t>متي بدأت البحث عن وظيفة لأول مرة خلال فترة التعطل الحالية؟</t>
  </si>
  <si>
    <t xml:space="preserve">a. الشهر: (dropdown menu from الشهور السيريانية ; لا يعرف=98)
b. السنة:  (dropdown menu from 1930-2016; لا يعرف=9998)          
   </t>
  </si>
  <si>
    <t>هل قمت خلال الثلاثة الأشهر الماضية (حتي و لو لفترة قصيرة أو متقطعة) بأي عمل من الأعمال التالية بغرض البيع/ التسويق/ الحصول على اجر/ المساعدة في مشروع أسري؟</t>
  </si>
  <si>
    <t xml:space="preserve">a. المشاركة في عمل زراعي (جمع محصول/ري/زراعة) </t>
  </si>
  <si>
    <t>f. تقديم خدمات للغير (لبعض الوقت) في منزل/ محل/ فندق</t>
  </si>
  <si>
    <t>هل سبق لك البحث عن عمل أو التسجيل في مكتب توظيف أو الاشتراك في أمتحان تنافسي؟</t>
  </si>
  <si>
    <t>هل سبق لك العمل أو المشاركة في أي من الأنشطة السابقة أو أي عمل آخر لمدة تزيد عن 6 أشهر؟</t>
  </si>
  <si>
    <t>متى بدأت البحث عن عمل لأول مرة؟</t>
  </si>
  <si>
    <t xml:space="preserve">شهر  (dropdown menu from الشهور السيريانية)
98لا يعرف
السنة  (dropdown 1930-2016) 
9998 لا يعرف </t>
  </si>
  <si>
    <t xml:space="preserve">شهر  (dropdown menu from الشهور السيريانية )
98لا يعرف
السنة  (dropdown 1930-2016) 
9998 لا يعرف </t>
  </si>
  <si>
    <t>6.  خصائص العمل</t>
  </si>
  <si>
    <t>هل تعمل في مكان ثابت أو منشأة؟</t>
  </si>
  <si>
    <t>اسم المنشأة : ___________</t>
  </si>
  <si>
    <t>هل يتطلب عملك الإشراف على آخرين؟</t>
  </si>
  <si>
    <t xml:space="preserve">1- الفرد بنفسه
2- أسرة الفرد
3- صاحب العمل
4- هيئة عمومية
5- وكالة الغوث
6- منظمة غير حكومية
97- أخرى (حدد)
98- لا يعرف
</t>
  </si>
  <si>
    <t>3. لياقة بدنية (مجهود عضلي)</t>
  </si>
  <si>
    <t xml:space="preserve">1- نعم، مع الأنترنت
2- نعم، بدون أنترنت
3- لا 
98- لا يعرف
</t>
  </si>
  <si>
    <t>هل تستخدم حاسوب (كمبيوتر) في العمل؟ وفي حالة إستخدامه هل هو متصل بالأنترنت؟</t>
  </si>
  <si>
    <t xml:space="preserve">المدة بالاسبوع: |___|___|
** اكتب 13، في حالة العمل خلال المدة كلها
** اكتب 98، اذا كان لا يعرف 
</t>
  </si>
  <si>
    <t xml:space="preserve">عدد ايام العمل في الاسبوع:  |___|___|
** اكتب 98، في حالة لا يعرف
</t>
  </si>
  <si>
    <r>
      <t>ما متوسط عدد</t>
    </r>
    <r>
      <rPr>
        <b/>
        <u/>
        <sz val="10"/>
        <rFont val="Calibri"/>
        <family val="2"/>
        <scheme val="minor"/>
      </rPr>
      <t xml:space="preserve"> أيام  الاسبوع</t>
    </r>
    <r>
      <rPr>
        <b/>
        <sz val="10"/>
        <rFont val="Calibri"/>
        <family val="2"/>
        <scheme val="minor"/>
      </rPr>
      <t xml:space="preserve">  التي عملت بها خلال الثلاثة شهور الماضية؟
</t>
    </r>
  </si>
  <si>
    <r>
      <t xml:space="preserve">ما هو متوسط عدد الساعات التي تعملها </t>
    </r>
    <r>
      <rPr>
        <b/>
        <u/>
        <sz val="10"/>
        <rFont val="Calibri"/>
        <family val="2"/>
        <scheme val="minor"/>
      </rPr>
      <t>يوميا؟</t>
    </r>
  </si>
  <si>
    <t>عدد ساعات العمل في اليوم : |___|___|
** اكتب 98، في حالة لا يعرف</t>
  </si>
  <si>
    <t xml:space="preserve">في حالة العمال غير المنتظم: ما المدة التي قضيتها في عملك الأساسي خلال الثلاثة اشهر الماضية؟ (سواء كانت متصلة او متقطعة)
**اكتب 98،  في حالة لا يعرف 
</t>
  </si>
  <si>
    <t>هل تعمل احيانا ليلاً (بعد السابعة مساءً)؟</t>
  </si>
  <si>
    <t xml:space="preserve">1- أقل من الربع
2- من الربع الى  أقل من النصف
3- من النصف الى أقل الثلاث أرباع
4- أكثر من الثلاث أرباع ولكن ليس كل الكمية
5- كلها
98- لا يعرف
</t>
  </si>
  <si>
    <t>هل أنت مشترك في الضمان الإجتماعي من خلال هذا العمل؟</t>
  </si>
  <si>
    <t>بعد كم شهر من حصولك على هذا العمل إشتركت في الضمان الإجتماعي؟</t>
  </si>
  <si>
    <t xml:space="preserve">عدد الشهور  |__|__|__|
**أكتب 999 ، إذا أكثر من 100
**  أكتب998، إذا كان لا يعرف
</t>
  </si>
  <si>
    <t>هل سبق لك الإشتراك في ضمان  إجتماعي في هذا العمل و فقدته؟</t>
  </si>
  <si>
    <t xml:space="preserve">1- أحد أفراد الأسرة  
2- أقارب خارج الأسرة (العشيرة) 
3- جيران/ أصدقاء
4- من سكان نفس المنطقة
5- معرفة شخصية
6- لا توجد علاقة 
97- أخرى (حدد)
</t>
  </si>
  <si>
    <t xml:space="preserve">1- حكومي عام  
2- حكومي انتاجي    
3- منظمات دولية
4- قطاع خاص
5- شركات أجنبية 
6- هيئات غير حكومية لا تهدف للربح 
 97- أخرى (حدد)   
</t>
  </si>
  <si>
    <t>1- منشأة فردية 
2- شركة تضامن
3.  شركة ذات مسئولية محدودة  
4- شركة مساهمة عامة
5- فرع شركة أجنبية 
97- اخرى (حدد)
98- لا يعرف</t>
  </si>
  <si>
    <t>هل يمتلك صاحب عملك ترخيص رسمي لمزاولة النشاط؟</t>
  </si>
  <si>
    <t>هل يمتلك صاحب عملك سجل تجاري أو صناعي؟</t>
  </si>
  <si>
    <t xml:space="preserve">1- 3 شهور
2- 6 شهور
3- سنة
4- سنتين
5- خمس سنوات
6- مدّة المشروع
97- أخرى (حدد)
98- لا يعرف
</t>
  </si>
  <si>
    <t>هل لدى أية من العاملين الآخرين (في نفس جهة العمل التي تعمل بها) عقود عمل؟</t>
  </si>
  <si>
    <t>في حالة المرض: هل لك الحق في أن تحصل على إجازة مرضية مدفوعة الأجر؟</t>
  </si>
  <si>
    <t>هل أنت عضو في نقابة عمالية أو مهنية؟</t>
  </si>
  <si>
    <t>هل يشترك أحد من زملاء العمل في نقابة عمالية أو مهنية؟</t>
  </si>
  <si>
    <t xml:space="preserve">
a. الاصابة الاولي Dropdown menu with the below choices 
b. الاصابة الثانية Dropdown menu with the below choices
c. الاصابة الثالثة Drop down menu with the below choices 
1- تسمم
2- إغماء
3- إصابات سطحية أو جروح
4- الكسور
5- الإلتواء أو الخلع
6- الحروق أو التأكلات أو التسلخات
7- مشاكل في التنفس
8- مشاكل في العين
9- مشاكل في الجلد (أمراض جلدية)
10- حمى
11- الإعياء والتعب الشديد
97- أخرى: (حدد)
98- لا يعرف</t>
  </si>
  <si>
    <t>كيف أثرالمرض أو الإصابة على عملك؟</t>
  </si>
  <si>
    <t>هل تحمل أشياء ثقيلة فى العمل؟</t>
  </si>
  <si>
    <t>هل تقوم بتشغيل أي آلالات  أومعدات ثقيلة فى العمل؟</t>
  </si>
  <si>
    <t xml:space="preserve">                                                 1. نعم 
                                                  2. لا 
                                                  98. لا يعرف
1- أتربة أو أدخنة.
2- النار أو الوقود أو لهب.
3- اصوات مرتفعة وأهتزازات.
4- برودةعالية / حرارة شديدة.
5- معدات أوأدوات خطيرة.
6- العمل تحت الأرض.
7-  العمل فى البحر/ الأنهار
8-    العمل في مكان مظلم
9-   التهوية غير كافية/ رائحة المكان كريهة
10-   مواد كيماوية / مبيدات حشرية
11- إنفجارات (مفرقعات)
12- الإنحناء لفترة طويلة
13- عدم توفر دورة مياه
14 - اشياء أخرى ضد إجراءات الأمن والسلامة: (حدد)
</t>
  </si>
  <si>
    <t xml:space="preserve">1. منزلك الخاص 
2. محل/مطعم
3. مكتب أو شقة في مبنى
4. غرفة في منزلي
5. منزل أخر
6. ورشة / مصنع
7. كشك/ كوخ
8. مبنى باكملة
9. مكان العمل متنقل
10. سيارة نقل
11. سيارة اجرة
12. مزرعة / حقل
97. اخرى (حدد)
98- لا يعرف
</t>
  </si>
  <si>
    <t xml:space="preserve">1- سيرا على الأقدام
2- نقل عمومي
3- نقل خاص (ميكروباص)
4- تاكسي
5- نقل ريفي
6- دراجة نارية / عادية
7- سيارة خاصة
8-حافلة أو سيارة تابعة لجهة العمل
9. وسائل مختلفة لا تشمل سيارة العمل
97- أخرى (حدد)
98- لا يعرف
99. لا ينطبق
</t>
  </si>
  <si>
    <t>ما مدى رضاك عن عملك الحالي بالنسبة للبنود التالية؟
** أسأل كلّ بند وحده
1. الإستقرار (الأمان الوظيفي)
2. الأجر
3. نوع العمل الذي تؤدّيه
4. عدد ساعات العمل
5. مواعيد العمل
6. ظروف وبيئة العمل
7. المسافة للعمل والتنقّل
8. الملائمة بين مؤهّلاتك ومهاراتك والعمل الذي تقوم به</t>
  </si>
  <si>
    <t xml:space="preserve">
Dropdown menu for each 
 غير راضي تماما
2. غير راضي نوعا ما
3. لا راضي ولا غير راضي (محايد)
4. راضي نوعا ما
5. راضي تماما 
</t>
  </si>
  <si>
    <t>f. تقديم خدمات للغير (لبعض الوقت) في منزل / محل / فندق</t>
  </si>
  <si>
    <t>النشاط الأقتصادي (level 1):
النشاط الأقتصادي (level 4):</t>
  </si>
  <si>
    <t>ما هو النشاط الإقتصادي لمؤسسة عملك الثانوي؟</t>
  </si>
  <si>
    <t xml:space="preserve">ما المدة التي قضيتها في عملك الثانوي (سواء متصلة أو متقطعة)  خلال الثلاث شهور الماضية؟
في حالة لا يعرف أكتب 98
</t>
  </si>
  <si>
    <t>هل كنت ترغب فى/مستعد للعمل  أثناء هذه الفترة؟</t>
  </si>
  <si>
    <t>هل كنت تبحث عن عمل  أثناء هذه الفترة؟</t>
  </si>
  <si>
    <r>
      <t xml:space="preserve">a. الشهر: 
الشهور السيريانية </t>
    </r>
    <r>
      <rPr>
        <sz val="10"/>
        <color theme="1"/>
        <rFont val="Calibri"/>
        <family val="2"/>
        <scheme val="minor"/>
      </rPr>
      <t xml:space="preserve">
+ لا يعرف 98
</t>
    </r>
    <r>
      <rPr>
        <b/>
        <sz val="10"/>
        <color theme="1"/>
        <rFont val="Calibri"/>
        <family val="2"/>
        <scheme val="minor"/>
      </rPr>
      <t xml:space="preserve">
b. السنة: 
(</t>
    </r>
    <r>
      <rPr>
        <sz val="10"/>
        <color theme="1"/>
        <rFont val="Calibri"/>
        <family val="2"/>
        <scheme val="minor"/>
      </rPr>
      <t>1930-2016) 
+ لا يعرف 9998</t>
    </r>
  </si>
  <si>
    <t>ما هي مهنتك في عملك الأول؟</t>
  </si>
  <si>
    <t>ما هي درجة الإستقرار في عملك الاول؟</t>
  </si>
  <si>
    <r>
      <t xml:space="preserve">a. الشهر: 
الشهور السيريانية </t>
    </r>
    <r>
      <rPr>
        <sz val="10"/>
        <color theme="1"/>
        <rFont val="Calibri"/>
        <family val="2"/>
        <scheme val="minor"/>
      </rPr>
      <t xml:space="preserve">
+ لا يعرف 98</t>
    </r>
    <r>
      <rPr>
        <b/>
        <sz val="10"/>
        <color theme="1"/>
        <rFont val="Calibri"/>
        <family val="2"/>
        <scheme val="minor"/>
      </rPr>
      <t xml:space="preserve">
b. السنة: 
(</t>
    </r>
    <r>
      <rPr>
        <sz val="10"/>
        <color theme="1"/>
        <rFont val="Calibri"/>
        <family val="2"/>
        <scheme val="minor"/>
      </rPr>
      <t>1930-2016) 
+ لا يعرف 9998</t>
    </r>
    <r>
      <rPr>
        <b/>
        <sz val="10"/>
        <color theme="1"/>
        <rFont val="Calibri"/>
        <family val="2"/>
        <scheme val="minor"/>
      </rPr>
      <t xml:space="preserve">
</t>
    </r>
  </si>
  <si>
    <t xml:space="preserve">1- يعمل بأجر نقدي أو عيني 
2- صاحب عمل مع وجود يستخدم آخرين
3- يعمل لحسابه و لا يستخدم آخرين
4- يعمل لدى الأسرة بدون اجر
5- يعمل لدى الاخرين دون اجر
98- لا يعرف
</t>
  </si>
  <si>
    <t xml:space="preserve">a. الشهر Dropdown menu 
الشهور السيريانية+ لا يعرف 98
b. السنة: Dropdown Menu
(1930-2016) + لا يعرف 9998
</t>
  </si>
  <si>
    <r>
      <t>a. الشهر: 
الشهور السيريانية</t>
    </r>
    <r>
      <rPr>
        <sz val="10"/>
        <color theme="1"/>
        <rFont val="Calibri"/>
        <family val="2"/>
        <scheme val="minor"/>
      </rPr>
      <t xml:space="preserve">
+ لا يعرف 98
</t>
    </r>
    <r>
      <rPr>
        <b/>
        <sz val="10"/>
        <color theme="1"/>
        <rFont val="Calibri"/>
        <family val="2"/>
        <scheme val="minor"/>
      </rPr>
      <t xml:space="preserve">
b. السنة: 
(</t>
    </r>
    <r>
      <rPr>
        <sz val="10"/>
        <color theme="1"/>
        <rFont val="Calibri"/>
        <family val="2"/>
        <scheme val="minor"/>
      </rPr>
      <t>1930-2016) 
+ لا يعرف 9998</t>
    </r>
    <r>
      <rPr>
        <b/>
        <sz val="10"/>
        <color theme="1"/>
        <rFont val="Calibri"/>
        <family val="2"/>
        <scheme val="minor"/>
      </rPr>
      <t xml:space="preserve">
</t>
    </r>
  </si>
  <si>
    <t xml:space="preserve">النشاط الأقتصادي (level 1):
النشاط الأقتصادي (level 4):
</t>
  </si>
  <si>
    <r>
      <t>a. الشهر: 
الشهور السيريانية</t>
    </r>
    <r>
      <rPr>
        <sz val="10"/>
        <color theme="1"/>
        <rFont val="Calibri"/>
        <family val="2"/>
        <scheme val="minor"/>
      </rPr>
      <t xml:space="preserve">
+ لا يعرف 98
</t>
    </r>
    <r>
      <rPr>
        <b/>
        <sz val="10"/>
        <color theme="1"/>
        <rFont val="Calibri"/>
        <family val="2"/>
        <scheme val="minor"/>
      </rPr>
      <t xml:space="preserve">
b. السنة: 
(</t>
    </r>
    <r>
      <rPr>
        <sz val="10"/>
        <color theme="1"/>
        <rFont val="Calibri"/>
        <family val="2"/>
        <scheme val="minor"/>
      </rPr>
      <t xml:space="preserve">1930-2016) 
+ لا يعرف 9998
</t>
    </r>
    <r>
      <rPr>
        <b/>
        <sz val="10"/>
        <color theme="1"/>
        <rFont val="Calibri"/>
        <family val="2"/>
        <scheme val="minor"/>
      </rPr>
      <t xml:space="preserve">
</t>
    </r>
  </si>
  <si>
    <t xml:space="preserve"> هل كنت مشترك في ضمان إجتماعي في هذا العمل؟</t>
  </si>
  <si>
    <t xml:space="preserve"> هل كنت مشترك في ضمان إجتماعي في  عملك رقم [N]؟</t>
  </si>
  <si>
    <r>
      <t>a. الشهر: 
الشهور السيريانية</t>
    </r>
    <r>
      <rPr>
        <sz val="10"/>
        <color theme="1"/>
        <rFont val="Calibri"/>
        <family val="2"/>
        <scheme val="minor"/>
      </rPr>
      <t xml:space="preserve">
+ لا يعرف 98
</t>
    </r>
    <r>
      <rPr>
        <b/>
        <sz val="10"/>
        <color theme="1"/>
        <rFont val="Calibri"/>
        <family val="2"/>
        <scheme val="minor"/>
      </rPr>
      <t xml:space="preserve">
b. السنة: 
(</t>
    </r>
    <r>
      <rPr>
        <sz val="10"/>
        <color theme="1"/>
        <rFont val="Calibri"/>
        <family val="2"/>
        <scheme val="minor"/>
      </rPr>
      <t>1930-2016) 
+ لا يعرف 9998</t>
    </r>
  </si>
  <si>
    <t xml:space="preserve">  ما سبب تركك لعملك رقم [N]؟</t>
  </si>
  <si>
    <t>هل تم الاشتراك في الضمان الإجتماعي فور الحصول على هذا العمل؟</t>
  </si>
  <si>
    <t>8. الزواج والخصوبة ووضع المرأة</t>
  </si>
  <si>
    <t xml:space="preserve">المدة (بالشهر) |__|__|
** أكتب 0، اذا كانت المناسبتين في نفس اليوم أو المدّة بينهما أقل من شهر
** اكتب 98 في حالة لا يعرف
**اكتب 99، اذا كانت المدة  أكثر من 100 شهر 
</t>
  </si>
  <si>
    <t>ما هي المدة التي كانت بين قراءة الفاتحة وعقد القران (بالشهر)؟</t>
  </si>
  <si>
    <t xml:space="preserve">1- إبن/ ابنة العم
2- إبن/ ابنة العمة
3- إبن / ابنة الخال
4- إبن/ ابنة الخالة
5- قرابة أخري من ناحية الام 
6- قرابة اخري من ناحية الاب
7- نسب
98- لا يعرف
</t>
  </si>
  <si>
    <t>ما قيمة المصوغات عند الشراء بالدينار؟</t>
  </si>
  <si>
    <t xml:space="preserve">1- نعم   
2- لا   
</t>
  </si>
  <si>
    <t xml:space="preserve">عدد المواليد |__|__|
**اكتب 98، اذا كان لا يعرف 
</t>
  </si>
  <si>
    <t xml:space="preserve">عدد المتوفون |__|__|
**اكتب 98، اذا كان لا يعرف 
</t>
  </si>
  <si>
    <t xml:space="preserve">عدد الابناء |__|__|
**اكتب 98، اذا كان لا يعرف 
</t>
  </si>
  <si>
    <t xml:space="preserve">عدد الابناء |__|__|
** اكتب 98، اذا كان لا يعرف
</t>
  </si>
  <si>
    <t>اذكر أسماء ابنائك (الأشقاء و غير الأشقاء) ،بما فيهم المتوفين وغير المتواجدين بالمنزل بالترتيب (الأكبر فالأصغر)</t>
  </si>
  <si>
    <t>1- مفرد
2- توأم</t>
  </si>
  <si>
    <t>a.  شهر:
الشهور السيريانية 
 لا يعرف 98
b. سنة:
(1930-2016) + لا يعرف 9998</t>
  </si>
  <si>
    <t>8.  الزواج والخصوبة ووضع المرأة</t>
  </si>
  <si>
    <t xml:space="preserve">Dropdown menu with options
 ({1-6}, 98, 99)
8302 for all items {1-9} in  Q:
1- أنت بمفردك
2- زوجك
3- انت وزوجك 
4- حماك / حماتك
5- انت، زوجك، حماك، حماتك معاً
6- آخرون
98- لا يعرف
99- لا ينطبق
</t>
  </si>
  <si>
    <t>هل لديك مدخرات و أملاك شخصية (أرض، شقة، ذهب و مجوهرات، سيارة)؟</t>
  </si>
  <si>
    <t>إذا أردت الذهاب إلى أي من الأماكن التالية هل تستطيعين الذهاب بمفردك؟ وهل يجب أن تأخذي إذن للذهاب أم يكفي أن تخبري أحد؟</t>
  </si>
  <si>
    <t xml:space="preserve">Dropdown menu with options
 ({1-6}, 98, 99)
8302 for all items {1-9} in  Q
1- أذهب لوحدي بدون إذن
2- أذهب لوحدي لكن أحتاج إلى إذن مسبق
3- أذهب لوحدي بعد إخبار أحد (للعلم)
4- لا أذهب لوحدي
98-لا يعرف
99- لا ينطبق
</t>
  </si>
  <si>
    <t xml:space="preserve">1- مساعدة الأسرة ماليا
2- الاحتياجات الشخصية
3- تجهيز نفسي للزواج 
97- أخرى( حدد)
98-لا يعرف
</t>
  </si>
  <si>
    <t xml:space="preserve">
1- البنك / أو مؤسسة مالية 
2- اشتراك في جمعيات فردية 
3- شراء ذهب ومجوهرات 
4- الاحتفاظ بها في المنزل
97- أخرى (حدد)
98-لا يعرف
</t>
  </si>
  <si>
    <t>هل تستلمين أجرك من العمل بنفسك؟</t>
  </si>
  <si>
    <t xml:space="preserve">1- موافق بشدة
2- موافق
3- محايد
4- غير موافق
98-لا يعرف
99- لا ينطبق (الزوج غير موجود)
</t>
  </si>
  <si>
    <t>ما عدد الأسابيع المدفوعة الأجر التي حصلت عليها عند إجازة الأمومة في حملك الأول؟</t>
  </si>
  <si>
    <t xml:space="preserve">من يتولى رعاية أولادك الصغار وأنت في العمل؟
</t>
  </si>
  <si>
    <t xml:space="preserve">
الراعي الأول
الراعي الثاني
Each will have a dropdown menu with the following choices:
1- والدتك
2- حماتك
3- ابنتك
4- اختك
5- جدتك
6- مربية
7- حضانة
8- الجيران
9- اقارب اخرون
10- حضانة المدرسة
11- الزوج
12-  المدرسة
97. أخرى (حدد)
98-لا يعرف
</t>
  </si>
  <si>
    <t xml:space="preserve">
1- بالتأكيد
2- نعم، إذا كان هناك حاجة مادية
3- نعم، على حسب الظروف
4- نعم، على حسب الوظائف المتاحة
5- لا
97- أخرى  (حدد)
98-لا يعرف
</t>
  </si>
  <si>
    <t>9. عمل الإناث بأجر</t>
  </si>
  <si>
    <t>للباحث: الدخل يشير إلى مدة الثلاثة أشهر تنتهي بآخر فترة دفع تلقى فيها العامل أجرا فعلياً</t>
  </si>
  <si>
    <t>كيف يحسب الأجر من العمل الأساسي؟</t>
  </si>
  <si>
    <t>97. أخري (حدد)</t>
  </si>
  <si>
    <t>10.2 الدخل من العمل بأجر في العمل الثانوي</t>
  </si>
  <si>
    <t>هل سبق لك العمل في الخارج لمدة 6 شهور فأكثر؟</t>
  </si>
  <si>
    <t xml:space="preserve">عدد المرات |__|__|
</t>
  </si>
  <si>
    <t xml:space="preserve">a. الشهر Dropdown menu : 
الشهور السيريانية + لا يعرف 98
b.  السنة: Dropdown Menu
(1930-2016) + لا يعرف 9998
</t>
  </si>
  <si>
    <t xml:space="preserve">a. الشهر Dropdown menu : 
الشهور السيريانية + لا يعرف 98
b.  السنة: Dropdown Menu
(1930-2016) + لا يعرف 9998
</t>
  </si>
  <si>
    <t xml:space="preserve">1- تأشيرة سياحية
2- تأشيرة عمل
3- تأشيرة طلبة
4- تأشيرة لاجئ
5- تصريح إقامة مؤقت
6- تصريح إقامة/هجرة
7- تصريح عمل
98- لا يعرف
97- أخرى (حدد)
</t>
  </si>
  <si>
    <t>ماذا كان متوسط إدخارك الشهري في الخارج في السنة السابقة لعودتك  من سفرك الاول؟ (بالدينار في الشهر)</t>
  </si>
  <si>
    <t xml:space="preserve">1- في بنك في الخارج
2- في بنك في الأردن
3- نقدا
4- ذهب
97- أخرى (حدد)
98-لا يعرف
</t>
  </si>
  <si>
    <t xml:space="preserve">1- نعم، بشكل منتظم 
2- نعم، بشكل غير منتظم 
3- نعم، بشكل منتظم وغير منتظم
4- لا 
98-لا يعرف
</t>
  </si>
  <si>
    <t>كيف أمنت مصاريف سفرك الأول؟</t>
  </si>
  <si>
    <t xml:space="preserve">المصدر الرئيسي
المصدر الثانوي
Dropdown menu with the following choices
1- مدخرات شخصية
2- مساعدة أحد أفراد الأسرة
3- مساعدة أقارب
4- مساعدة أصدقاء/ معارف
5- إقتراض من الأقارب
6- إقتراض من أصدقاء/معارف
7- إقتراض من آخرين 
97- أخرى (حدد)
98-لايعرف
99. لا ينطبق (secondary source only) </t>
  </si>
  <si>
    <t xml:space="preserve">1- نعم
    2- لا             
98- لا يعرف     
</t>
  </si>
  <si>
    <t xml:space="preserve">1- نعم
      2- لا             
98- لا يعرف     
</t>
  </si>
  <si>
    <t>هل ساعدك أحد من أسرتك /أقاربك/ معارفك وأصدقائك المقيمن هناك؟</t>
  </si>
  <si>
    <r>
      <t xml:space="preserve">ما هي أهم وسائل المساعدة التي قدموها لك عندما إنتقلت لتلك الدولة؟
</t>
    </r>
    <r>
      <rPr>
        <sz val="12"/>
        <rFont val="Calibri"/>
        <family val="2"/>
        <scheme val="minor"/>
      </rPr>
      <t>(اذكر أهم ثلاثة وسائل)</t>
    </r>
  </si>
  <si>
    <t xml:space="preserve">1- العقد إنتهى
2- صاحب العمل أنهى العقد فجأة
3- تقاعد
4- مشاكل صحية
5- الزواج
6- لإقامة مشروع في بلدي
7- لرعاية عمل عائلي أو مزرعة
8- لسوء ظروف العمل
97- أخرى (حدد)
98- لا يعرف
</t>
  </si>
  <si>
    <t>1. لا أوافق بشدة
2. لا أوافق
3. محايد
4. أوافق
5. أوافق بشدة</t>
  </si>
  <si>
    <t>لاب توب (كمبيوتر محمول)</t>
  </si>
  <si>
    <t>تابلت</t>
  </si>
  <si>
    <t xml:space="preserve">1- فاتورة
2- بطاقات مدفوعة مسبقاً
3- الإثنان معا
98- لا يعرف
</t>
  </si>
  <si>
    <t>الغرض الأول
الغرض الثاني
الغرض الثالث
Dropdown menu with the following choices
1- العمل
2- الدراسة
3- الأخبار/ المعلومات
4- للعثور على وظيفة
5- الترفيه
6- للتواصل مع الأهل والأصدقاء
97- أخرى (حدد)
98- لا يعرف
99. لا ينطبق (second and third purpose only)</t>
  </si>
  <si>
    <t>هل إستخدمت الأنترنت من خلال جهاز كمبيوتر أو التابلت خلال ال 30 يوم الماضية؟</t>
  </si>
  <si>
    <t xml:space="preserve">المكان الاول 
المكان الثانى 
Dropdown 
1- في المنزل
2- في مكان العمل
3- عند الأصدقاء
4- عند احد افراد العائلة
5- في سايبر (أنترنت كافيه) أو في مكان به خدمة الأنترنت
97- أخرى (حدد)
98- لا يعرف
99. لا ينطبق (second place only)
</t>
  </si>
  <si>
    <t xml:space="preserve">
1- مكتب بريد (دفتر إدخار)
2- بنك 
3- نقدا
4- ذهب                            
5- مجوهرات
97- أخرى (حدد) 
98- لا يعرف
</t>
  </si>
  <si>
    <t xml:space="preserve">هل تقدمت بأي طلب للحصول على قرض من مؤسسة مالية خلال ال 12 شهر الماضية؟ </t>
  </si>
  <si>
    <t>وهل نجحت في الحصول على القرض؟</t>
  </si>
  <si>
    <t xml:space="preserve">السبب الرئيسي
السبب الثانوي 
1- التمويل مشروع غير زراعي
2- لتمويل مشروع زراعي
3- لشراء سيارة
4- للزواج
5- للدراسة
6- لشراء منزل
7- لحالة طبية طارئة
8- فقدان وظيفة
97- أخرى (حدد)
98- لا يعرف
99. لا ينطبق(secondary reason only)
</t>
  </si>
  <si>
    <t>ما هي قيمة الأقساط المدفوعة على هذه القروض خلال ال30 يوم الماضية؟</t>
  </si>
  <si>
    <t xml:space="preserve">
المبلغ من المصدر الرئيسي  : |__|__|__|__|
المبلغ من المصدر الثانوي: |__|__|__|__|
** في حالة زيادة المبلغ عن 10,000 دينار أكتب 9999 
** في حالة لا يعرف أكتب 9998 </t>
  </si>
  <si>
    <t xml:space="preserve">
المبلغ من المصدر الرئيسي  : |__|__|__|__|
المبلغ من المصدر الثانوي: |__|__|__|__|
** في حالة زيادة المبلغ عن 10,000 دينار أكتب 9999 
** في حالة لا يعرف أكتب 9998 
</t>
  </si>
  <si>
    <t xml:space="preserve">الزيارة </t>
  </si>
  <si>
    <t>الأولي (_1)</t>
  </si>
  <si>
    <t>الثانية (_2)</t>
  </si>
  <si>
    <t>الثالثة (_3)</t>
  </si>
  <si>
    <t xml:space="preserve">نتيجة الزيارة للاستمارة الفردية </t>
  </si>
  <si>
    <t xml:space="preserve">12.3: اتجاهات الجنسين </t>
  </si>
  <si>
    <r>
      <t xml:space="preserve">d.يجب تعليم للإناث من أجل الحصول على عمل وليس </t>
    </r>
    <r>
      <rPr>
        <b/>
        <u/>
        <sz val="12"/>
        <rFont val="Calibri"/>
        <family val="2"/>
        <scheme val="minor"/>
      </rPr>
      <t>فقط</t>
    </r>
    <r>
      <rPr>
        <b/>
        <sz val="12"/>
        <rFont val="Calibri"/>
        <family val="2"/>
        <scheme val="minor"/>
      </rPr>
      <t xml:space="preserve"> ليصبحن أمهات وزوجات صالحات</t>
    </r>
  </si>
  <si>
    <t>e. المرأة التي تعمل خارج المنزل لا تستطيع ان تكون أم صالحة</t>
  </si>
  <si>
    <t>g.عمل المرأة يتعارض مع قدرتها على إقامة علاقة طيبة بزوجها</t>
  </si>
  <si>
    <t>h. يجب أن تحصل النساء على مناصب قيادية في المجتمع</t>
  </si>
  <si>
    <t>i.لا مانع أن يحصل الأولاد والبنات على نفس القدر من التعليم</t>
  </si>
  <si>
    <t>j.يجب معاملة الأولاد والبنات بدون تفرقة</t>
  </si>
  <si>
    <t>ما هي وسيلة إدخارك؟</t>
  </si>
  <si>
    <t>هل تحصل على نسبة فائدة علي مدخراتك؟</t>
  </si>
  <si>
    <t xml:space="preserve">لماذا سبب عدم الحصول على القرض؟ </t>
  </si>
  <si>
    <t xml:space="preserve">1- الضمانات غير كافية
2- مستندات غير كاملة
3- لا يوجد عندي واسطة
97- أخرى (حدد)
98- لا يعرف
</t>
  </si>
  <si>
    <t>ما هي المؤسسات المالية التي إقترضت منها (حاولت الإقتراض منها)؟ 
اذكر المصدر الرئيسي و المصدر الثانوي</t>
  </si>
  <si>
    <t xml:space="preserve">المصدر الرئيسي
المصدر الثانوي 
1- الصناديق الإجتماعية
2- بنك 
3- منظمات غير هادفة للربح/منظمات خيرية 
4- شركات قطاع خاص
97- أخرى (حدد)
98- لا يعرف
99. لا ينطبق (secondary source only)
</t>
  </si>
  <si>
    <t>لماذا إقترضت أو حاولت الأقتراض؟
أذكر أهم السبب الرئيسي و السبب الثانوي</t>
  </si>
  <si>
    <t xml:space="preserve">كم إقترضت من كل من هذه المؤسسات؟
</t>
  </si>
  <si>
    <t>هل تدفع فوائد أو رسوم على هذه المبالغ سواء للمصدر الرئيسي أو الثانوي؟</t>
  </si>
  <si>
    <t xml:space="preserve">المصدر الرئيسي
المصدر الثانوي 
Dropdown menu:
1- نعم، فوائد
2- نعم، رسوم
3- نعم، فوائد ورسوم
4- لا
98- لا يعرف
</t>
  </si>
  <si>
    <t>هل إقترضت نقود من أفراد؟</t>
  </si>
  <si>
    <t>If 2 or 98 --&gt;  section 12.3</t>
  </si>
  <si>
    <t>من الذي إقترضت منه؟ (أذكر أهم مصدرين)</t>
  </si>
  <si>
    <t xml:space="preserve">
المصدر الرئيسي
المصدر الثانوي 
1. فرد من العائلة
2. أقارب
3. أصدقاء
4. جيران
5. شخص يمنح قروض بفوائد/مُرابي
97. أخري (حدد)
98. لا يعرف 
99. لا ينطبق (secondary source only)
</t>
  </si>
  <si>
    <t>لماذا إقترضت من هؤلاء الأفراد؟</t>
  </si>
  <si>
    <t>كم إقترضت من كل هؤلاء الأفراد؟ (اذكر المبلغ المقترض من المصدر الرئيسي و الثانوي)</t>
  </si>
  <si>
    <t xml:space="preserve">
المصدر الرئيسي
المصدر الثانوي 
Dropdown menu:
1- نعم، فوائد
2- نعم، رسوم
3- نعم، فوائد ورسوم
4- لا 
98- لا يعرف
</t>
  </si>
  <si>
    <t>12. تكنولوجيا المعلومات، الإدخار، الاقتراض</t>
  </si>
  <si>
    <r>
      <t>هل تمتلك</t>
    </r>
    <r>
      <rPr>
        <b/>
        <sz val="12"/>
        <color rgb="FF181717"/>
        <rFont val="Calibri"/>
        <family val="2"/>
        <scheme val="minor"/>
      </rPr>
      <t xml:space="preserve"> </t>
    </r>
    <r>
      <rPr>
        <b/>
        <sz val="12"/>
        <color rgb="FF000000"/>
        <rFont val="Calibri"/>
        <family val="2"/>
        <scheme val="minor"/>
      </rPr>
      <t xml:space="preserve">هاتف جوال؟  </t>
    </r>
  </si>
  <si>
    <t>ما هو عدد خطوط المحمول التي تمتلكها؟</t>
  </si>
  <si>
    <t>Provide numerical text box</t>
  </si>
  <si>
    <t xml:space="preserve">1. نعم، من خلال حزمة انترنت
2. نعم، من خلال واي فاي
3. نعم، كلاهما
4. لا
</t>
  </si>
  <si>
    <t>ما هو أكثر مكان تستخدم فيه الأنترنت من خلال التليفون ؟</t>
  </si>
  <si>
    <t xml:space="preserve">المكان الاول 
المكان الثانى 
Dropdown 
1- في المنزل
2- في مكان العمل
3- عند الأصدقاء
4- عند أحد افراد العائلة
5- في سايبر (أنترنت كافيه) أو في مكان به خدمة الأنترنت
6- السيارة 
7- الشارع
97- أخرى (حدد)
98- لا يعرف
99. لا ينطبق (second place only)
</t>
  </si>
  <si>
    <r>
      <t xml:space="preserve">لأي من الأغراض الآتية تستخدم الأنترنت من خلال التيلفون المحمول؟
</t>
    </r>
    <r>
      <rPr>
        <sz val="12"/>
        <color theme="1"/>
        <rFont val="Calibri"/>
        <family val="2"/>
        <charset val="134"/>
        <scheme val="minor"/>
      </rPr>
      <t xml:space="preserve"> للباحث: سجل أهم ثلاثة أغراض و  رتبهم حسب الأهمية
</t>
    </r>
  </si>
  <si>
    <t>If 2 or 98--&gt; section 12.2</t>
  </si>
  <si>
    <t>ما هو أكثر مكان تستخدم فيه الأنترنت من خلال جهاز كمبيوتر أو التابلت؟</t>
  </si>
  <si>
    <r>
      <t xml:space="preserve">لأيّ من الأغراض تستخدم الأنترنت؟ أذكر أهم ثلاث أغراض
</t>
    </r>
    <r>
      <rPr>
        <sz val="12"/>
        <color theme="1"/>
        <rFont val="Calibri"/>
        <family val="2"/>
        <charset val="134"/>
        <scheme val="minor"/>
      </rPr>
      <t xml:space="preserve"> للباحث: سجل أهم ثلاثة أغراض و  رتبهم حسب الأهمية
</t>
    </r>
  </si>
  <si>
    <t>List of countries</t>
  </si>
  <si>
    <t>Ask only of those who give a response of violence/conflict/absence of security in one location of 2.1 personal biography</t>
  </si>
  <si>
    <t xml:space="preserve"> 11.2 خصائص المهاجرين</t>
  </si>
  <si>
    <t>a. الشهر (dropdown menu from الشهور السيريانية; لا يعرف=98)  
b. السنة:  (dropdown menu from 1930-2016; لا يعرف=9998)</t>
  </si>
  <si>
    <t xml:space="preserve">هل أنت مسجل كلاجئ؟ </t>
  </si>
  <si>
    <t xml:space="preserve">1. نعم
2. لا
99. لا ينطبق </t>
  </si>
  <si>
    <t>هل لديك بطاقة تمونية؟</t>
  </si>
  <si>
    <t>متى قمت بالتسجيل كلاجئ؟</t>
  </si>
  <si>
    <t xml:space="preserve">
لماذا لا يعيش زوجك معك؟</t>
  </si>
  <si>
    <t xml:space="preserve">هل اضطررت ان تنتقل من مدينة إلي أخري [أثناء إقامتك في دولتك (قبل إنتقالك إلي الأردن)] بسبب العنف أو غياب الأمن ؟ </t>
  </si>
  <si>
    <t>Numerical textbox 0-15, لا يعرف=98</t>
  </si>
  <si>
    <t xml:space="preserve">
متي كانت المرة الأولي لأقامتك في الأردن لفترة أطول من 6 أشهر ؟ </t>
  </si>
  <si>
    <t>كم عدد المرات التي اضطررت فيها إلي الانتقال داخل دولتك؟</t>
  </si>
  <si>
    <t>ينطبق على كل الأفراد العاملين حالياً (15 إلي 59 سنة) أو الذين سبق لهم العمل</t>
  </si>
  <si>
    <r>
      <t xml:space="preserve">كم عدد المرات التي سافرت فيها  للعمل بالخارج؟ </t>
    </r>
    <r>
      <rPr>
        <sz val="12"/>
        <rFont val="Calibri"/>
        <family val="2"/>
        <scheme val="minor"/>
      </rPr>
      <t xml:space="preserve">
للباحث: أي سفرية تتوسطها فترة عودة تقل عن 6 أشهر تعتبر سفرية واحدة</t>
    </r>
  </si>
  <si>
    <t xml:space="preserve">لماذا سافرت؟
</t>
  </si>
  <si>
    <t xml:space="preserve">السبب الرئيسي
السبب الثانوي
Dropdown menu with the following choices: 
1- عاطل وأبحث عن عمل
2- فرصة عمل أحسن
3- دخل أعلى
4- لمساعدة الأسرة ماديا
5- صاحب العمل نقلني  
6- إدخار نقود للزواج
7- إدخار نقود لبدء مشروع
8-إدخار لشراء منزل 
9- لمرافقة الزوج/ الزوجة
10- لمرافقة أحد أفراد الأسرة
97- أخري(حدد)
98-لا يعرف
99. لا ينطبق (second reason only)
</t>
  </si>
  <si>
    <t>إلي أي مدي كان دخلك في الخارج أعلى؟</t>
  </si>
  <si>
    <t xml:space="preserve">
1- 10 أضعاف أو أكثر
2- من 5 إلى أقل من 10 أضعاف
3- من ضعفين إلى أقل من 5 أضعاف
4- من الضعف إلى الأقل من الضعفين 
97- أخرى (حدد)
98-لا يعرف
</t>
  </si>
  <si>
    <t>ما هو متوسط دخلك الشهري قي العام السابق لعودتك من سفرك الأول؟ (بالدينار في الشهر)</t>
  </si>
  <si>
    <t>ما هو متوسط دخلك الشهري قي العام السابق لعودتك من سفرك الأخير بالخارج؟ (بالدينار في الشهر)</t>
  </si>
  <si>
    <t xml:space="preserve">هل أرسلت تحويلات مالية أو عينية من الخارج لأسرتك؟ 
وإن كنت ترسل، هل أرسلت بإنتظام؟
</t>
  </si>
  <si>
    <t xml:space="preserve">متوسط التحويلات بالدينار __|__|__|__|__|
في حالة لا يعرف اكتب 9998
</t>
  </si>
  <si>
    <t xml:space="preserve">متوسط التحويلات بالدينار __|__|__|__|__|
في حالة لا يعرف اكتب 99998
</t>
  </si>
  <si>
    <t>هل دفعت نقود لأي أحد ليسهل لك السفر؟</t>
  </si>
  <si>
    <t>من هو الذي دفعت له (أذكر أهم طرف)؟</t>
  </si>
  <si>
    <t xml:space="preserve">
1- مكتب تشغيل
2- سمسار هجرة
3- أصدقاء/معارف
4- أقارب
97- أخرى (حدد)
98-لا يعرف
</t>
  </si>
  <si>
    <t xml:space="preserve">
الوسيلة الأولى 
الوسيلة الثانية 
الوسيلة الثالثة 
Dropdown menu with the following choices
1- الحصول على تأشيرة/تصريح إقامة
2- دفع وسيلة الإنتقال
3- تقديم الطعام/ المسكن
4- تقديم نقود/ قروض
5- تقديم معلومات عن إمكانيات العمل
6- مساعدة للحصول على عمل
7- مساعدة لإيجاد مسكن
8- تقديم مساعدة كاملة حتى حصلت على عمل 
98- لا يعرف
97- أخرى (حدد)
99. لا ينطبق (second and third type only)</t>
  </si>
  <si>
    <t>قيمة الأجر من العمل الثانوي خلال الثلاث شهور الماضية ؟
أكتب 9998 في حالة لا يعرف</t>
  </si>
  <si>
    <t xml:space="preserve">10.1 الدخل بأجر في العمل الأساسي </t>
  </si>
  <si>
    <t xml:space="preserve">1- أجر محدد
2- أجر حسب الإنتاج
3- جزء محدد وجزء حسب الأنتاج
97- أخرى (حدد)
</t>
  </si>
  <si>
    <t>ما هو المبلغ المدفوع شهريا من إجمالي الراتب  للضمان الاجتماعي؟ (بالدينار)</t>
  </si>
  <si>
    <t xml:space="preserve">الأجر: ________________ 
في حالة لا يعرف، اكتب 9998      </t>
  </si>
  <si>
    <t>كم عدد الترقيات التي حصلت عليها منذ إلتحاقك بجهة عملك الحالية؟
للباحث: الترقية هي تغيير من مسمي وظيفي إلي مسمي وظيفي آخر</t>
  </si>
  <si>
    <r>
      <rPr>
        <b/>
        <sz val="12"/>
        <rFont val="Calibri"/>
        <family val="2"/>
        <scheme val="minor"/>
      </rPr>
      <t>للعمالة الغير منتظمة:</t>
    </r>
    <r>
      <rPr>
        <sz val="12"/>
        <rFont val="Calibri"/>
        <family val="2"/>
        <scheme val="minor"/>
      </rPr>
      <t xml:space="preserve"> ما هو متوسط أجرك اليومي في عملك الأساسي بالدينار؟ (العمالة غير المنتظمة تشمل العاملين بصفة متقطعة والعمالة الموسمية)</t>
    </r>
  </si>
  <si>
    <t>ينطبق على الإناث من سن (15 - 59) اللاتي يعملن حالياً بأجر او سبق لهن العمل بأجر
 (check for at least one wage worker status in section 7.0)</t>
  </si>
  <si>
    <t>ما هي النسبة التي كنت تحتفظين بها لنفسك؟</t>
  </si>
  <si>
    <t xml:space="preserve">1- لا يوجد
2- اقل من الربع
3- من الربع إلى أقل من النصف
4- من النصف إلى أقل من ثلاثة أرباع
5- من ثلاث أرباع إلى أقل من الكل
6- الكل 
98-لا يعرف
</t>
  </si>
  <si>
    <t>ما هي الطريقة الرئيسية التي (كنت) تدخرين بها هذه المبالغ؟</t>
  </si>
  <si>
    <t>هل كنت تعملين بأجر عند زواجك؟</t>
  </si>
  <si>
    <t>If 2 or 98 --&gt; section 10.1</t>
  </si>
  <si>
    <t xml:space="preserve">المبلغ بالدينار 
أكتب 9998، في حالة لا يعرف 
</t>
  </si>
  <si>
    <t>after answering --&gt; section 10.1</t>
  </si>
  <si>
    <t>هل تعتقدين أنك ستكونين قادرة على العمل بعد الزواج؟</t>
  </si>
  <si>
    <t xml:space="preserve">السبب الرئيسي 
السبب الثانوي
Provide dropdown menu with the following choices:
1. رفض الزوج أو الخطيب
2. رفض الأب
3. رفض فرد آخر من أفراد الأسرة
4. لا يوجد وظائف مناسبة
5. الأجور غير مناسبة
6. لا يوجد وظائف متاحة تماما
7. لرعاية الأطفال
8. لرعاية أطفال فرد آخر في الأسرة
9. لا أرغب في العمل
97- أخرى (حدد)
</t>
  </si>
  <si>
    <t xml:space="preserve">أسئلة للإناث غير المتزوجات حاليا (لم يسبق لهن الزواج-  مطلقات- أرامل)
</t>
  </si>
  <si>
    <t>هل هناك أحد من أقاربك يعيش بالقرب منك، بحيث يمكن الذهاب والعودة  في نفس اليوم؟</t>
  </si>
  <si>
    <t xml:space="preserve">1. إذا حرقت الطعام
2. إذا أهملت أطفالها
3.إذا تجادلت معه  
4. اذا تكلمت مع رجال غرباء
5. اذا صرفت المال بتبذير و استهتار
6. اذا رفضت اداء حق الزوج (المعاشرة الزوجية) 
</t>
  </si>
  <si>
    <t xml:space="preserve">هل (اسم الفرد) ولد أو بنت؟
تأكد من الأم في حالة ما اذا كان الأسم يصلح للجنسين </t>
  </si>
  <si>
    <t>ما هو تاريخ الميلاد؟
اكتب 98، اذا كان لا يعرف الشهر 
اكتب 998، اذا كان لا يعرف السنة</t>
  </si>
  <si>
    <t xml:space="preserve">هل يعيش (الإسم) مع الأسرة؟ </t>
  </si>
  <si>
    <t xml:space="preserve">الزواج الأول </t>
  </si>
  <si>
    <t xml:space="preserve">المدة (بالشهر) |__|__|
** أكتب 0، اذا كانت المناسبتين في نفس اليوم أو المدة بينهما أقل من شهر
** اكتب 98 في حالة لا يعرف
**اكتب 99، اذا كانت المدة  أكثر من 100 شهر 
</t>
  </si>
  <si>
    <t xml:space="preserve">ما هي المدة التي كانت بين عقد القران و الانتقال الى بيت الزوجية (بالشهر)؟ 
</t>
  </si>
  <si>
    <t>في بداية الزواج الأول، ماذا كان نوع حيازة مسكنكم؟</t>
  </si>
  <si>
    <t>هل كان طبيخكم و تناول وجبات الطعام مشترك مع الأهل أم مستقل؟</t>
  </si>
  <si>
    <t xml:space="preserve">1-  مشترك
2-  مستقل
98- لا يعرف
</t>
  </si>
  <si>
    <t>هل تزوج الفرد بعد سنة 2005؟</t>
  </si>
  <si>
    <t xml:space="preserve">SKIPPED </t>
  </si>
  <si>
    <t>كم عدد الحجرات (نوم ،أكل، صالون) التي تم تجهيزها للزواج؟</t>
  </si>
  <si>
    <t>7. الحراك الوظيفي</t>
  </si>
  <si>
    <t xml:space="preserve">ينطبق علي جميع الأفراد الذين سبق لهم العمل أو حالياً يعملون و أكبر من 15 سنة </t>
  </si>
  <si>
    <t xml:space="preserve">
1. له دخل أو ايراد
2.  صغير السن
3. متقاعد (علي المعاش)
4. ذوي أعاقة
97. أخري (حدد)
98. لا يعرف</t>
  </si>
  <si>
    <t>ما هو تاريخ بداية العمل الأول؟</t>
  </si>
  <si>
    <t>ما هي الحالة العملية في عملك الأول؟</t>
  </si>
  <si>
    <t xml:space="preserve">1-يعمل بأجر (نقدي أو عيني)
2- صاحب عمل مع وجود يستخدم آخرين
3- يعمل لحسابه و لا يستخدم آخرين
4- يعمل لدى الأسرة بدون اجر
5- يعمل لدى الآخرين دون اجر
98- لا يعرف
</t>
  </si>
  <si>
    <t>textbox</t>
  </si>
  <si>
    <t xml:space="preserve">المهنة:
اكتب 998، في حالة لا يعرف </t>
  </si>
  <si>
    <t>ما هو النشاط الإقتصادي لعملك الأول ؟</t>
  </si>
  <si>
    <t>هل العمل الأول كان داخل أم خارج منشأة؟</t>
  </si>
  <si>
    <t>ما هو قطاع عملك الأول؟</t>
  </si>
  <si>
    <t>ما نوع عقد عملك الأول؟</t>
  </si>
  <si>
    <t xml:space="preserve">1. عقد دائم
2-  عقد مؤقت  
3- لا يوجد عقد 
98- لا يعرف
</t>
  </si>
  <si>
    <r>
      <t>هل حصلت على العقد فور الحصول على عملك</t>
    </r>
    <r>
      <rPr>
        <b/>
        <sz val="10"/>
        <color rgb="FF181717"/>
        <rFont val="Calibri"/>
        <family val="2"/>
        <scheme val="minor"/>
      </rPr>
      <t xml:space="preserve"> الأول</t>
    </r>
    <r>
      <rPr>
        <b/>
        <sz val="10"/>
        <color rgb="FF000000"/>
        <rFont val="Calibri"/>
        <family val="2"/>
        <scheme val="minor"/>
      </rPr>
      <t xml:space="preserve"> ؟</t>
    </r>
  </si>
  <si>
    <t>متي حصلت على عقد عملك الأول ؟</t>
  </si>
  <si>
    <t xml:space="preserve">1- نعم
2-لا
98- لا يعرف
99. لا ينطبق 
</t>
  </si>
  <si>
    <t xml:space="preserve">هل أي من العاملين الآخرين في جهة عملك لديهم ضمان إجتماعي؟ </t>
  </si>
  <si>
    <t xml:space="preserve">  ما سبب تركك لعملك الأول؟</t>
  </si>
  <si>
    <t xml:space="preserve">1. صاحب العمل أنهى العلاقة
2- إنتهى العقد ولم يجدده صاحب العمل
3- إستقالة طوعاً
4- توقف المشروع أو إغلاق المؤسسة
97- أخري 
</t>
  </si>
  <si>
    <t>ما هي الحالة العملية في العمل رقم [N]؟</t>
  </si>
  <si>
    <t>المهنة 
اكتب 998، في حالة لا يعرف</t>
  </si>
  <si>
    <t>هل كن نشاط عملك رقم [N] داخل أم خارج منشأة؟</t>
  </si>
  <si>
    <t xml:space="preserve">1- نعم
2-لا
98- لا يعرف 
99. لا ينطبق
</t>
  </si>
  <si>
    <t xml:space="preserve">a. الشهر Dropdown menu 
الشهور السيريانية + لا يعرف 98
b. السنة: Dropdown Menu
(1930-2016) + لا يعرف 9998
</t>
  </si>
  <si>
    <t xml:space="preserve">1. صاحب العمل أنهى العلاقة
2- إنتهى العقد ولم يجدده صاحب العمل
3- إستقالة طوعا
4- توقف المشروع أو إغلاق المؤسسة
97- أخري 
</t>
  </si>
  <si>
    <t>ينطبق علي جميع الأفراد الذين عملوا خلال الثلاثة أشهر الماضية و سنهم  15 فأكثر</t>
  </si>
  <si>
    <t>هل قمت بأي عمل ثانوي بجانب عملك الأساسي خلال الثلاث شهور الماضية ( حتي لو لبعض الوقت أو بصورة غير منتظمة أو في مواسم معينة أو في الإجازات)؟</t>
  </si>
  <si>
    <r>
      <t>هل قمت خلال الثلاث شهور الماضية و لو لفترة قصيرة أو متقطعة بعمل من الأعمال التالية بجانب عملك الأساسي بغرض البيع أو التسويق/ الحصول على أجر/ أو المساعدة في مشروع أسري ؟
للباحثة: ا</t>
    </r>
    <r>
      <rPr>
        <sz val="10"/>
        <rFont val="Calibri"/>
        <family val="2"/>
        <scheme val="minor"/>
      </rPr>
      <t>لرجاء السؤال عن كل نشاط علي حده مع الأخذ في الاعنبار الفروق بين الحضر و الريف و المستوي الإجتماعي للأسرة</t>
    </r>
  </si>
  <si>
    <t>المهنة
** اكتب 998، في حالة لا يعرف</t>
  </si>
  <si>
    <t>ما اسم هذه المنشأة؟</t>
  </si>
  <si>
    <t>ما هو النشاط الإقتصادي لجهة العمل التي تعمل بها أو النشاط لمن يعمل خارج المؤسسات؟</t>
  </si>
  <si>
    <t>Level 1: dropdown menu with the generic economic activities.
Level 4: dropdown menu with more specific information.</t>
  </si>
  <si>
    <t xml:space="preserve">النشاط الاقتصادى Level 1
النشاط الاقتصادى4 Level 
اكتب 998، اذا كان لا يعرف </t>
  </si>
  <si>
    <t xml:space="preserve">
Skip pattern: If age&lt;15--&gt;Q",A11)</t>
  </si>
  <si>
    <t>هل يتطلب عملك مهارة فنيّة؟</t>
  </si>
  <si>
    <r>
      <t xml:space="preserve">كيف حصلت على هذه المهارة؟
</t>
    </r>
    <r>
      <rPr>
        <sz val="10"/>
        <rFont val="Calibri"/>
        <family val="2"/>
        <scheme val="minor"/>
      </rPr>
      <t>(أذكر أهم وسيلة)</t>
    </r>
  </si>
  <si>
    <t xml:space="preserve">1- التعليم العام (ما عدا التعليم الفني)
2- التعليم الفني
3- التدريب المهني
4- من خلال مقاول
5- من خلال حرفي
6- من خلال العمل في شركة أو مؤسسة قطاع عام
7- من خلال العمل في شركة قطاع خاص
8- من خلال العمل في مشروع أسري
97- أخرى حدد
98- لا يعرف
</t>
  </si>
  <si>
    <t>هل إشتركت في أي دورة تدريبية تمكنك من القيام بعملك (غير التعليم النظامي)؟</t>
  </si>
  <si>
    <r>
      <t xml:space="preserve">ما هو نوع التدريب الذي حصلت عليه؟
</t>
    </r>
    <r>
      <rPr>
        <sz val="10"/>
        <rFont val="Calibri"/>
        <family val="2"/>
        <scheme val="minor"/>
      </rPr>
      <t xml:space="preserve">** في حالة تعدّد الدورات، إسأل عن أطول تدريب </t>
    </r>
  </si>
  <si>
    <t xml:space="preserve">1- مؤسسة التدريب المهني
2- وكالة الغوث
3- معهد خاص فني
4- تدريب متعلق بالعمل يمنحه صاحب العمل
5- برنامج تدريب مهني من خلال مؤسسة عمومية
6- برنامج تدريب مهني من خلال مؤسسة خاصة
7- برنامج تعليم لغات 
8- برنامج تعليم كمبيوتر
9- دورة سكرتارية 
97- أخرى (حدد)
98- لا يعرف
</t>
  </si>
  <si>
    <t>ما هو الحد الأدنى من التعليم الذي يتطلبه عملك؟</t>
  </si>
  <si>
    <t xml:space="preserve">1- لم يكن مؤثر/ لم أتوقف عن  العمل
2- توقفت بعض الوقت عن العمل
3- توقفت عن العمل تماماً
98- لا أعرف   
</t>
  </si>
  <si>
    <t xml:space="preserve">وظيفة الحكومة هي العمل الأساسي بغض النظر اذا ما كان الفرد لديه عمل آخر يقضي به وقت أطول </t>
  </si>
  <si>
    <t xml:space="preserve">
السبب الرئيسي : Dropdown menu with the following choices
1- عدم وجود عمل على الاطلاق 
2- عدم وجود عمل يناسب المؤهل أو الخبرة
3- عدم وجود عمل بالأجر المناسب
4- عدم وجود عمل في منظمة أو شركة مناسبة
5- عدم وجود عمل بموقع مناسب
6- عدم القدرة علي تحمل نفقات السكن او الانتقال إلى مكان فرصة العمل المتاح
 7- غياب الامان خلال رحلتي الذهاب و العودة للعمل 
97- اخرى (حدد)
</t>
  </si>
  <si>
    <t xml:space="preserve">السبب الثانوى : Dropdown menu with the following choices
1- عدم وجود عمل على الإطلاق 
2- عدم وجود عمل يناسب المؤهل أو الخبرة
3- عدم وجود عمل بالإجر المناسب
4- عدم وجود عمل في منظمة أو شركة مناسبة
5- عدم وجود عمل بموقع مناسب
6- عدم القدرة علي تحمل نفقات السكن او الانتقال إلى مكان فرصة العمل المتاح
 7- غياب الامان خلال رحلتي الذهاب و العودة للعمل 
97- أخرى (حدد)
</t>
  </si>
  <si>
    <t xml:space="preserve">
1. موظف موارد بشرية
2. موظف في القطاع العام/الحكومي
3. مساعد إداري
4. مدخل بيانات
5. أمين صندوق بنك
6. معلم
7. موظف خدمة عملاء
8. مندوب مبيعات داخل محل
9.موظف تسويق عبر الهاتف
10.  مندوب مبيعات متجول (Outdoor sales)
11. سفرجي/مضيف
12. عامل زراعي
13. عامل صناعي </t>
  </si>
  <si>
    <r>
      <t xml:space="preserve">متى بدأت فترة التعطل الأخيرة؟ 
</t>
    </r>
    <r>
      <rPr>
        <sz val="12"/>
        <rFont val="Times New Roman"/>
        <family val="1"/>
      </rPr>
      <t>**هذا هو التاريخ الذي أنهى فيه الشخص آخر فترة عمل له (في أي عمل) أو عندما بدأ البحث عن عمل  للمرة الأولى</t>
    </r>
  </si>
  <si>
    <t>هل زاولت اي عمل خلال السبعة ايام التي سبقت يوم المقابلة؟
(حتي إن زاول العمل لساعة واحدة)</t>
  </si>
  <si>
    <t>هل قمت خلال 7 ايام السابقة للمقابلة (ولو لفترة قصيرة او متقطعة)  باي عمل من الاعمال التالية بغرض البيع / التسويق/ الحصول على اجر / المساعدة في مشروع اسري بهدف البيع أو التسويق؟</t>
  </si>
  <si>
    <t>Date of Visit</t>
  </si>
  <si>
    <t xml:space="preserve">رقم الزيارة </t>
  </si>
  <si>
    <t>الأولي</t>
  </si>
  <si>
    <t>الثانية</t>
  </si>
  <si>
    <t xml:space="preserve">الثالثة </t>
  </si>
  <si>
    <t xml:space="preserve">اليوم </t>
  </si>
  <si>
    <t>الشهر</t>
  </si>
  <si>
    <t xml:space="preserve">السنة </t>
  </si>
  <si>
    <t>أ. الشهر   (الشهور السيريانية ) + لايعرف 98
ب. السنة (لايتذكر/لايعرف 9998 &amp; 1930-2016)</t>
  </si>
  <si>
    <t xml:space="preserve">Drop down menu
(لا يعرف  9998 &amp; 1930-2016)
</t>
  </si>
  <si>
    <t>أ. الشهر   (الشهور السيريانية ) + لايعرف 98
ب. السنة (لايعرف 9998 &amp; 1930-2016)</t>
  </si>
  <si>
    <t xml:space="preserve">كم كان عمرك عند زواجك الثاني بالسنوات الكاملة؟ </t>
  </si>
  <si>
    <t xml:space="preserve">كم كان عمرك عند زواجك الثالث بالسنوات الكاملة؟ </t>
  </si>
  <si>
    <t xml:space="preserve">كم كان عمرك عند زواجك الرابع بالسنوات الكاملة؟ </t>
  </si>
  <si>
    <t>Drop down menu
(1930-2016
لا يعرف 9998
 لا ينطبق  9999)</t>
  </si>
  <si>
    <r>
      <t xml:space="preserve">ما هي سنة بداية التعليم لأول مرة؟
</t>
    </r>
    <r>
      <rPr>
        <sz val="12"/>
        <rFont val="Calibri"/>
        <family val="2"/>
        <scheme val="minor"/>
      </rPr>
      <t>** اختر لا ينطبق في حالة عدم ذهابه الي التعليم اطلاقا
** تعتبر بداية التعليم هي بداية ألتحاق الفرد بالصف الاول الأبتدائي</t>
    </r>
  </si>
  <si>
    <t>هل انقطعت عن التعليم لمدة أكثر من 6 أشهر ثم رجعت إليه؟</t>
  </si>
  <si>
    <t xml:space="preserve">Dropdown menu
(1930-2016
لا يعرف : 9998
</t>
  </si>
  <si>
    <r>
      <t xml:space="preserve">ما هي عدد الاعمال الاساسية التى زاولتها علي التوالي؟
</t>
    </r>
    <r>
      <rPr>
        <sz val="12"/>
        <rFont val="Calibri"/>
        <family val="2"/>
        <scheme val="minor"/>
      </rPr>
      <t xml:space="preserve">** اذكر فقط عدد الاعمال التى تزيد مدتها عن 6 أشهر متصلة
</t>
    </r>
  </si>
  <si>
    <t>اذكر سنة البدء و الإنتهاء في كل وظيفة:
** اذا كان لم يترك الوظيفة، اكتب 9999
** اذا كان لا يعرف، اكتب 9998</t>
  </si>
  <si>
    <t>Hierarchical (&amp; searchable) dropdown menus with all governates, districts, and subdistricts, localities in Jordan</t>
  </si>
  <si>
    <r>
      <t xml:space="preserve">ما هو إجمالي عدد مرات الإنتقال مدي حياتك ؟
</t>
    </r>
    <r>
      <rPr>
        <sz val="12"/>
        <rFont val="Calibri"/>
        <family val="2"/>
        <scheme val="minor"/>
      </rPr>
      <t xml:space="preserve">** ملاحظة للباحث: لا يحسب الانتقال اذا كان لمدة أقل من 6 أشهر متصلة، و إذا كان الإنتقال داخل نفس القضاء لا يحسب انتقال 
</t>
    </r>
  </si>
  <si>
    <t>ما هي المهنة  الرئيسية التي يقوم بها والدك عندما كان عمرك 15 سنة ؟
** إذا كان الأب متوفي في ذلك الحين  يسأل عن أخر عمل للأب قبل الوفاة
** اذا كان الفرد أقل من 15 سنة، يسأل عن المهنة الحالية للأب</t>
  </si>
  <si>
    <t>ما هي المهنة الذي كانت تعمل به والدتك  عندما كان عمرك 15 سنة ؟
**اذا كانت الأم متوفية في ذلك الحين، يسأل عن آخر عمل للأم  قبل الوفاة
** اذا كان الفرد أقل من 15 عام، يسأل عن عمل الأم الحالي</t>
  </si>
  <si>
    <t xml:space="preserve">1- لا يوجد تأمين صحي
2- نعم،  وزارة الصحة
3- نعم، الخدمات الطبية الملكية
4- نعم، مستشفيات الجامعات/ المدينة الطبية 
5- نعم، وكالة الغوث
6- نعم، تأمين خاص
97- نعم، أخرى (حدد) 
98-لايعرف
</t>
  </si>
  <si>
    <t>كم مرة تناولت ثلاث وجبات كاملة يوميا خلال ال 12 شهر الماضية (باستثناء الاحتفالات)</t>
  </si>
  <si>
    <t xml:space="preserve">1. تقريبا كل يوم  (3وجبات في اليوم) 
2. عادة/غالبا (3 وجبات في اليوم لاكثر من مرة في الأسبوع)
3. أحيانا ( 3 وجبات في اليوم 7-12 مرة في السنة)
4. نادرا (3 مرات يوميا - 1-6 مرات في السنة) 
5.  لا مرة </t>
  </si>
  <si>
    <t xml:space="preserve">السبب الرئيسي (dropdown menu)
1.  الاعتقاد بعدم وجود عمل
2. تعب من البحث عن عمل
3. تفضيل الذكور/الإناث في التعيين
4. لايعرف طريقة فعالة للبحث
5. عدم وجود عمل مناسب
6. ليس لدي الخبرة اللازمة
7. قصور العلاقات الاجتماعية (الواسطة)
8. بسبب الدراسة
9. عدم الاحتياج للعمل
10- الحالة الصحية لا تسمح
11- بسبب المسئوليات العائلية
12- بسبب معارضة أحد أعضاء الأسرة
97- أخرى (حدد)
98- لا يعرف  </t>
  </si>
  <si>
    <t xml:space="preserve">Q
1. شراء سلع معمرة للبيت (ثلاجة،بوتاجاز أثاث.... الخ)
2. شراء الطلبات اليومية
3. زيارة الاقارب والاصحاب
4. نوع الطعام اليومي (طبخة اليوم) 
5. ذهابك الى الطبيب للمعالجة
6. شراء ملابسك الشخصية
7. اخذ احد الاطفال الى الطبيب
8. ايصال الاطفال الى المدرسة
9. شراء ملابس للأولاد
</t>
  </si>
  <si>
    <t xml:space="preserve">Dropdown menu with options (1-6, 98, 99) for all Qs 1-9 in column Q:
1- أنت بمفردك
2- والدك
3- والدتك 
4- انت، والدك، و والدتك معاً
 5- والدك و والدتك معاً
6- الجد و الجدة
7- الأبناء
8- أحد الأخوة أو الأخوات
9- آخرون  
98- لا يعرف
99- لا ينطبق
</t>
  </si>
  <si>
    <t xml:space="preserve">هل لديك كوبونات لشراء الغذاء؟ </t>
  </si>
  <si>
    <t>أين يعمل زوجك/زوجتك؟</t>
  </si>
  <si>
    <t>متي حصلت علي هذا تصريح العمل؟</t>
  </si>
  <si>
    <t>عند مغادرتك البلاد، هل كانت مدينتك محاصرة من قبل الدولة أو مجموعات مناهضة لها؟</t>
  </si>
  <si>
    <t>"Dropdown menu with the following options:                  
1. عمل                             
2. دراسة                            
3. زواج                            
4.  صحبة أحد أفراد العائلة       
 5. أسباب متعلقة بالسكن  
6. الفرار من العنف / الاضطهاد أو لغياب الأمن
97. أخري (حدد)                                 
*If 97, provide textbox  "</t>
  </si>
  <si>
    <t xml:space="preserve">1. نعم، مجموعات مناهضة
2. نعم، الحكومة </t>
  </si>
  <si>
    <t xml:space="preserve"> المهنة: 
** أكتب "لا يعرف" في حالة لا يعرف </t>
  </si>
  <si>
    <t xml:space="preserve"> المهنة 
** أكتب "لا يعرف" في حالة لا يعرف </t>
  </si>
  <si>
    <r>
      <rPr>
        <b/>
        <sz val="10"/>
        <color theme="1"/>
        <rFont val="Calibri"/>
        <family val="2"/>
        <scheme val="minor"/>
      </rPr>
      <t>المحافظة</t>
    </r>
    <r>
      <rPr>
        <sz val="10"/>
        <color theme="1"/>
        <rFont val="Calibri"/>
        <family val="2"/>
        <scheme val="minor"/>
      </rPr>
      <t xml:space="preserve">  Dropdown menu with all the gov. in Jordon
+99. متنقل + 98 لا يعرف 
</t>
    </r>
    <r>
      <rPr>
        <b/>
        <sz val="10"/>
        <color theme="1"/>
        <rFont val="Calibri"/>
        <family val="2"/>
        <scheme val="minor"/>
      </rPr>
      <t>اللواء</t>
    </r>
    <r>
      <rPr>
        <sz val="10"/>
        <color theme="1"/>
        <rFont val="Calibri"/>
        <family val="2"/>
        <scheme val="minor"/>
      </rPr>
      <t xml:space="preserve"> dropdown menu with all the districts in Jordon 
+99. متنقل + 98 لا يعرف</t>
    </r>
  </si>
  <si>
    <r>
      <rPr>
        <b/>
        <sz val="10"/>
        <color theme="1"/>
        <rFont val="Calibri"/>
        <family val="2"/>
        <scheme val="minor"/>
      </rPr>
      <t>المحافظة</t>
    </r>
    <r>
      <rPr>
        <sz val="10"/>
        <color theme="1"/>
        <rFont val="Calibri"/>
        <family val="2"/>
        <scheme val="minor"/>
      </rPr>
      <t xml:space="preserve">  Dropdown menu with all the gov. in Jordon
+99. متنقل + 98 لا أ عرف 
</t>
    </r>
    <r>
      <rPr>
        <b/>
        <sz val="10"/>
        <color theme="1"/>
        <rFont val="Calibri"/>
        <family val="2"/>
        <scheme val="minor"/>
      </rPr>
      <t>اللواء</t>
    </r>
    <r>
      <rPr>
        <sz val="10"/>
        <color theme="1"/>
        <rFont val="Calibri"/>
        <family val="2"/>
        <scheme val="minor"/>
      </rPr>
      <t xml:space="preserve"> dropdown menu with all the districts in Jordon 
+99. متنقل + 98 لا يعرف</t>
    </r>
  </si>
  <si>
    <t>1- له دخل أو ايراد
2- طالب بدوام كامل
3- متقاعد (علي المعاش و أقل من 65 سنة)
4- عجز دائم عن العمل (إعاقة)
5- إجازة بدون مرتب 
6  أكبر من 65 سنة
97- أخرى (حدد)
98- لا يعرف</t>
  </si>
  <si>
    <t>1- له دخل أو ايراد
2- طالب بدوام كامل
3- متقاعد (علي المعاش و أقل من 65  سنة)
4- عجز دائم عن العمل (إعاقة)
5- إجازة بدون مرتب 
6  أكبر من 65 سنة
97- أخرى (حدد)
98- لا يعرف</t>
  </si>
  <si>
    <t xml:space="preserve">القيمة بالدينار |__|__||__|__||__|
** أكتب 99998 اذا كان لا يعرف
** أكتب 99999 اذا كان أكثر من 100,000دينار 
** أكتب 0 إذا كان لا يوجد مهر
</t>
  </si>
  <si>
    <t xml:space="preserve">القيمة بالدينار __|__||__|__||__|
** أكتب 99998 اذا كان لا يعرف
** أكتب 99999 اذا كان أكثر من 100,000دينار 
** أكتب 0 إذا كان لا يوجد مصوغ
</t>
  </si>
  <si>
    <t>التكاليف __|__|__|__||__|
** أكتب 99998 اذا كان لا يعرف
** أكتب 99999 اذا كان أكثر من 100,000دينار 
"</t>
  </si>
  <si>
    <t xml:space="preserve">Q
1.  شراء سلع معمرة للبيت (ثلاجة،بوتاجاز أثاث.... الخ)
2. شراء الطلبات اليومية
3. زيارة الاقارب والاصحاب
4. نوع الطعام اليومي (طبخة اليوم) 
5. ذهابك الى الطبيب للمعالجة
6. شراء ملابسك الشخصية
7. اخذ احد الاطفال الى الطبيب
8. ايصال الاطفال الى المدرسة
9. شراء ملابس للأولاد
</t>
  </si>
  <si>
    <t>after answering, move to question 8304</t>
  </si>
  <si>
    <t>فترة الصرف (Dropdown menu with 1-6)
1. يومي
2. أسبوعي
3. شهري
4. كل 3 شهور
5. سنوي
6. غير مدفوع 
98- لا يعرف</t>
  </si>
  <si>
    <t>هل لديك تصريح للعمل بالأردن؟
في حالة لا يعمل، اختر لا ينطبق</t>
  </si>
  <si>
    <t xml:space="preserve"> 12.4 نتيجة الزيارة </t>
  </si>
  <si>
    <t>age 15-59 in Q206, sex of 2 in Q204</t>
  </si>
  <si>
    <t>i.e. Jordanian in Q207 or born in Jordan (=1) in Q",'2.1 Personal Biography'!A50)</t>
  </si>
  <si>
    <t>(based on Q206)</t>
  </si>
  <si>
    <t>اسئلة متعلقة بالنوع الإجتماعي (للافراد الاكبر من 15)</t>
  </si>
  <si>
    <t xml:space="preserve">Dropdown menu with the following options:                                                           
1. العمل
2. التعليم
3. الزواج
4. مرافقة أحد أفراد الأسرة
5. أسباب متعلقة بالسكن
6. الفرار من العنف/ الاضطهاد أو عدم الامان 
97- أخرى (حدد)
*If 97, provide textbox  </t>
  </si>
  <si>
    <t>المرض الأول
المرض الثاني
المرض الثالث 
1- إرتفاع ضغط الدم
2- إلتهاب المفاصل
3- مرض السكري
4- الربو
5- إلتهاب الشعب الهوائية المزمن
6- القرح
7- مرض نفسي
8- التصلب المتعدد
9- فقر الدم
10- ورم خبيث
11- إلتهاب الكبد (فيرس c)
12-إسهال 
97- أخرى (حدّد)
98- لا يعرف
99- لا ينطبق</t>
  </si>
  <si>
    <t xml:space="preserve">1- التسجيل في مكاتب وزارة العمل/ديوان الخدمة المدنية
2- التسجيل في مكتب تشغيل خاص
3- المشاركة في امتحان تنافسي
4- تقديم طلب عمل 
5- تحريت في موقع العمل/طلبت التحدث إلي صاحب العمل 
6- نشر طلب عمل بالجرائد
7- البحث عن عمل معلن عنه في الجرائد أو في الأنترنت
8- التقدم إلى عمل معلن عنه في الجرائد أو في الأنترنت
9- طلب مساعدة من معارف أو أقارب
10- قمت بالإتصال بصاحب عمل 
11- الإنتظار بمكان تجمع عمال
12- عرض من قبل أحد أصحاب العمل
97- أخرى (حدد)
</t>
  </si>
  <si>
    <r>
      <t>للباحث</t>
    </r>
    <r>
      <rPr>
        <b/>
        <sz val="10"/>
        <rFont val="Calibri"/>
        <family val="2"/>
        <scheme val="minor"/>
      </rPr>
      <t xml:space="preserve"> </t>
    </r>
    <r>
      <rPr>
        <sz val="10"/>
        <rFont val="Calibri"/>
        <family val="2"/>
        <scheme val="minor"/>
      </rPr>
      <t xml:space="preserve">
أكتب رقم سطر الطفل</t>
    </r>
  </si>
  <si>
    <t xml:space="preserve">1. ابدا
2. نادرا (1-6 مرات في السنة)
3. أحيانا (7-12 مرة في السنة)
4. غالبا ( بضع مرات كل شهر)
5. معظم الوقت (أغلب ايام الاسبوع) </t>
  </si>
  <si>
    <t>11.1- خصائص الهجرة العائدة</t>
  </si>
  <si>
    <t>Generate and display hhid</t>
  </si>
  <si>
    <t>after answering Q202</t>
  </si>
  <si>
    <t>رقم العنقود و رقم الأسرة في العنقود</t>
  </si>
  <si>
    <t>اسم الفرد المبحوث</t>
  </si>
  <si>
    <t>1. ذكر
2. أنثي</t>
  </si>
  <si>
    <t>تاريخ الميلاد (شهر /سنة)</t>
  </si>
  <si>
    <t>Dropdown Menu:
a.شهر
b. سنة</t>
  </si>
  <si>
    <t>العمر (بالسنوات الكاملة)
اذا كان أكبر من 99، أكتب 99
خمن العمر، اذا كان لا يعرف</t>
  </si>
  <si>
    <t>Numurical Textbox: (0-99)</t>
  </si>
  <si>
    <t xml:space="preserve">الجنسية </t>
  </si>
  <si>
    <t xml:space="preserve">Dropdown menu with the list of countries </t>
  </si>
  <si>
    <t xml:space="preserve">a. هل كان الفرد عضو في الاسرة خلال فترة المسح القبلي (عند زيارتك في يونيو 2016)
b. اذا كانت الاجابة ب"نعم"، اكتب رقم سطر الفرد في الاسرة خلال المسح القبلي </t>
  </si>
  <si>
    <t>هل يعيش الفرد  كل الوقت مع الأسرة؟</t>
  </si>
  <si>
    <t>هل يحضر الفرد مرة في الاسبوع علي الاقل؟</t>
  </si>
  <si>
    <t>ما هي حالة الفرد الزواجية؟</t>
  </si>
  <si>
    <t>1. أعزب*
2. متزوج
3. مطلق*
4. أرمل*
5. منفصل*</t>
  </si>
  <si>
    <t>هل الزوج/الزوجة يعيش مع الأسرة؟ 
اذا كانت الاجابة نعم، اكتب رقم سطر الزوج</t>
  </si>
  <si>
    <t>1. نعم 
2. لا 
رقم سطر الزوج/الزوجة  |___|___|</t>
  </si>
  <si>
    <t>هل يعيش الأب في نفس المسكن؟
اذا كانت الاجابة نعم، اكتب رقم سطر الأب</t>
  </si>
  <si>
    <t>هل تعيش الأم في نفس المسكن؟
اذا كانت الاجابة نعم، اكتب رقم سطر الأم</t>
  </si>
  <si>
    <t>1. نعم 
2. لا 
رقم سطر الأب  |___|___|</t>
  </si>
  <si>
    <t>1. نعم 
2. لا 
رقم سطر الأم  |___|___|</t>
  </si>
  <si>
    <t>تاريخ الميلاد (أذكر الشهر والسنة)
 [auto-populate from 205 and don't display]</t>
  </si>
  <si>
    <t xml:space="preserve"> العمر (بالسنوات الكاملة)
 [auto-populate from 206 and don't display]</t>
  </si>
  <si>
    <t>هل الأب يعيش في نفس الأسرة؟[auto-populate from 213]</t>
  </si>
  <si>
    <t>رقم سطر الأب [auto-populate from 213]</t>
  </si>
  <si>
    <t>هل الام تعيش في نفس الأسرة؟ [autopopulate from 214]</t>
  </si>
  <si>
    <t>رقم سطر الأم [autopopulate from 214]</t>
  </si>
  <si>
    <t>2.1 Individual's Personal Biography Ages 6+ based on Q206</t>
  </si>
  <si>
    <t>1 .2 السيرة الذاتية للفرد
(6 سنوات فأكثر بناء علي سؤال 206)</t>
  </si>
  <si>
    <t>2.2 بيانات الأباء
(6 سنوات فأكثر بناء علي سؤال 206)</t>
  </si>
  <si>
    <t>2.3 بيانات الأمهات
(6 سنوات فأكثر بناء علي سؤال 206)</t>
  </si>
  <si>
    <t>(6 سنوات فأكثر بناء علي سؤال 206)</t>
  </si>
  <si>
    <t>ينطبق هذا الفصل على جميع أفراد الأسرة المعيشية 6 سنوات فأكثر بناء علي سؤال 206.</t>
  </si>
  <si>
    <t xml:space="preserve"> 5.3 العمل خلال الثلاثة أشهر الماضية (الذين لم يعملوا خلال السبعة أيام السابقة)
6 سنوات فأكثر</t>
  </si>
  <si>
    <t>ينطبق علي جميع الافراد 6 سنوات فأكثر بناء علي السؤال 206 و الذين لم يسبق لهم خلال السبعة ايام الماضية (لم يتم الاجابة ب"نعم" في اي من الاسئلة التالية: 5101و 5012و 5103</t>
  </si>
  <si>
    <t xml:space="preserve"> ينطبق على جميع الأفراد (6 سنوات فأكثر بناء علي السؤال 206) الذين عملوا خلال الثلاث الشهور الماضية (تم الاجابة علي اي من 5101، 5102، 5103، 5301، 5302 ب"نعم")</t>
  </si>
  <si>
    <t>(6 سنوات فأكثر بناء علي السؤال 206)</t>
  </si>
  <si>
    <t xml:space="preserve">متي  تركت الدراسة لأول مرة لمدة تزيد عن 6 أشهر؟ </t>
  </si>
  <si>
    <t>Only not applicable if 
Q=3001=1 --&gt; automatically calculate year when individual was 6 years old</t>
  </si>
  <si>
    <t xml:space="preserve">عدد المواليد المتوفون (توفي ما قبل الولادة بداية من الشهر السابع إلي التاسع)              </t>
  </si>
  <si>
    <t xml:space="preserve">عدد المواليد الذين ولدوا على قيد الحياه؟      </t>
  </si>
  <si>
    <t>Dropdown menu, (1-7), لا يعرف = 98</t>
  </si>
  <si>
    <t>كم كان إجمالي تكاليف محتويات المسكن " مثل الأجهزة الكهربائية، الاثاث، غرفة النوم، الملابس، جميع أدوات المطبخ، طقم الصيني، أدوات المائدة، الوسادات، المراتب، الملايات وأغطية السرير- السجادو أغطية الارض المختلفة، ... الخ (بالدينار)؟</t>
  </si>
  <si>
    <t>ما هي التكاليف الكلية لبناء/ الحصول علي مسكن بما في ذلك المبلغ المدفوع كخلو/  دفعة أولية للحصول علي ايجار/ شراء شقة/ بناء/ اصلاحات/ سباكة/ كهرباء/ شبابيك/ حوائط/ ارضيات/ اسقف... الخ(بالدينار)؟</t>
  </si>
  <si>
    <t>كم كانت نسبة مشاركة كل من العريس وأهله والعروسة وأهلها من إجمالي قيمة المسكن و محتوياته؟</t>
  </si>
  <si>
    <t>Marital status in household questionnaire of 2,3, 4, or 5 in Q211 and age 15-59 in Q206</t>
  </si>
  <si>
    <t>ينطبق علي كل من هو متزوج أو سبق له الزواج من سن (15-59) (ذكور و إناث)</t>
  </si>
  <si>
    <t xml:space="preserve">ينطبق على جميع السيدات المتزوجات حاليا او من سبق لهن الزواج من سن (15-59) المرأة العزباء تنتقل إلى  قسم 8.3 ، الذكور ينتقل مباشرة إلي 10.1 </t>
  </si>
  <si>
    <t>Marital status in household questionnaire of 2,3, 4, or 5 in Q211 and age 15-59 in Q206, sex of 2 in Q204
Single women move to section 8.3, men move to section 10.1</t>
  </si>
  <si>
    <t>(For individuals ages 12 and over (check Q206))
If 1 3,4, or 5--&gt;213</t>
  </si>
  <si>
    <t xml:space="preserve">التحويلات غير المنتظمة: 
ماذا كان متوسط التحويلات خلال السنة السابقة لعودتك من السفر الاخير ؟
</t>
  </si>
  <si>
    <t xml:space="preserve">المهنة: </t>
  </si>
  <si>
    <t>Dropdown menu: {1-15}</t>
  </si>
  <si>
    <t>1. تم
2. تم جزئياً
3. رفض الرد</t>
  </si>
  <si>
    <t>هل تقييم (كنت تقييم)  في مخيم لاجئين؟</t>
  </si>
  <si>
    <t>1. نعم، أقيم حاليا. 
2. نعم، كنت اقيم سابقا، داخل الاردن.
 3.  نعم، كنت اقيم سابقا، خارج الاردن
2. لا أبدا</t>
  </si>
  <si>
    <t xml:space="preserve">a- المحافظة
 dropdown menu with the list of governorates in Jordon +
99. متنقل + 98 لا يعرف
b- اللواء 
  dropdown menu with the list of subdistricts in Jordon
99. متنقل + 98 لا يعرف
c. قضاء
 dropdown menu with the list of subdistricts in Jordon +
99. متنقل + 98 لا يعرف
D.  التجمع السكنيdropdown menu with the list of locality  in Jordon  +
99متنقل + 98 لا يعرف
</t>
  </si>
  <si>
    <t xml:space="preserve">هل سبق لك العمل لمدة تزيد عن 6 أشهر متصلة أو تعمل حاليا؟ </t>
  </si>
  <si>
    <t>When you worked for the first time for longer than six months, were you in school? (If currently working for the first time and worked for &lt;6 months ask about current position)</t>
  </si>
  <si>
    <t xml:space="preserve">العمل الأول (لأول مرة لمدة أكثر من 6 شهور بعد ترك الدراسة ) 
(إذا يعمل حاليا لأول مرة لمدة أقل من 6 أشهر، أسأل عن عمله الأول) </t>
  </si>
  <si>
    <t>1- حكومى 
2- خاص 
4- خارج الاردن 
98-لايعرف</t>
  </si>
  <si>
    <t>1. نعم 
2. لا
3. غير قادر علي الرد بنفسه</t>
  </si>
  <si>
    <t xml:space="preserve">1- تحت التمرين (متدرب)
2- مساعد
3- فني متخصص
98- لا يعرف 
</t>
  </si>
  <si>
    <t xml:space="preserve">
** إذا بلغت نسبة أي طرف %100، اكتب 0 في الخانات
</t>
  </si>
  <si>
    <t>كم بلغت قيمة مصاريف الالتحاق بالدراسة للعام الدراسي الماضي ؟
في حالة لا يعرف اكتب 99998</t>
  </si>
  <si>
    <t>الأجر __|__|__|__|
** في حالة لا يعرف أكتب 9998
** في حالة لا ينطبق اكتب 9999
** اذا كان لا يرغب في الإدلاء بالمبلغ التقريبي للأجر، اكتب 9996</t>
  </si>
  <si>
    <t>القيمة في فترة الصرف
|___|___|___|___
* في حالة لا يعرف أكتب 9998
* ** اذا كان لا يرغب في الإدلاء بالمبلغ التقريبي للأجر، اكتب 9996</t>
  </si>
  <si>
    <t xml:space="preserve">الدخل بالدينار 
__|__|__|__|__|
في حالة لا يعرف اكتب 99998
في حالة أن الفرد لا يريد الإجابة، اسأل عن المبلغ التقريبي الذي يحصل عليه. إذا رفض إعطاء المبلغ التقريبي، اكتب 99996
</t>
  </si>
  <si>
    <t xml:space="preserve">الادخار الشهري بالدينار
__|__|__|__|__|
**في حالة لا يعرف اكتب 99998
** في حالة أن الفرد لا يريد الإجابة، اسأل عن المبلغ التقريبي الذي يحصل عليه. إذا رفض إعطاء المبلغ التقريبي، اكتب 99996
</t>
  </si>
  <si>
    <t xml:space="preserve">الادخار الشهري بالدينار
__|__|__|__|__|
**في حالة لا يعرف اكتب 99998
** في حالة أن الفرد لا يريد الإجابة، اسأل عن المبلغ التقريبي الذي يحصل عليه. إذا رفض إعطاء المبلغ التقريبي، اكتب 99996
** في حالة سفر واحد، أترك السفر الأخير فارغ
</t>
  </si>
  <si>
    <t>1. أسرة من مسح 2010
2. أسرة من عينة جديدة</t>
  </si>
  <si>
    <t>هل هذا الفرد من اسرة ضمن عينة جديدة أم اسرة من مسح 2010؟</t>
  </si>
  <si>
    <t xml:space="preserve">2. الاستمارة الفردية لكل أفراد الأسرة </t>
  </si>
  <si>
    <t>ينطبق علي جميع الأفرد من 15-59  غير حاملي الجنسية الأردنية أو الذين لم يولدوا في الأردن</t>
  </si>
  <si>
    <t>هل كنت في المدرسة عندما عملت لفترة أطول من 6 أشهر لأول مرة؟ 
(إذا كان يعمل لأول مرة و لفترة أقل من 6 أشهر، أسأل عن عمله الحالي)</t>
  </si>
  <si>
    <r>
      <rPr>
        <b/>
        <sz val="10"/>
        <rFont val="Calibri"/>
        <family val="2"/>
        <scheme val="minor"/>
      </rPr>
      <t xml:space="preserve">       الشهر:</t>
    </r>
    <r>
      <rPr>
        <sz val="10"/>
        <rFont val="Calibri"/>
        <family val="2"/>
        <scheme val="minor"/>
      </rPr>
      <t xml:space="preserve">  (يناير-ديسمبر)، 98 لا يعرف، 99 لا ينطبق                        
</t>
    </r>
    <r>
      <rPr>
        <b/>
        <sz val="10"/>
        <rFont val="Calibri"/>
        <family val="2"/>
        <scheme val="minor"/>
      </rPr>
      <t>السنة</t>
    </r>
    <r>
      <rPr>
        <sz val="10"/>
        <rFont val="Calibri"/>
        <family val="2"/>
        <scheme val="minor"/>
      </rPr>
      <t xml:space="preserve"> :  1930-2016 ، 9998 لا يعرف، 9999 لا ينطبق</t>
    </r>
  </si>
  <si>
    <t xml:space="preserve">1- ملك     
2- مستأجر
3- دون مقابل في سكن تابع للحكومة
4- دون مقابل في سكن تابع لصاحب العمل 
5. هدية/ميزة عينية 
97- أخرى (حدد)
98- لا يعرف
</t>
  </si>
  <si>
    <t xml:space="preserve">المدة (بالسنوات)|__|__||__|
**أكتب 999، إذا ما زالوا معهم
**اكتب 998، إذا كان لا يعرف 
**  اكتب "0"، اذا كانت الاقامة أقل من سنة
</t>
  </si>
  <si>
    <t xml:space="preserve">قيمة تكاليف الجهاز __|__|__|__||__|
** أكتب 99998 اذا كان لا يعرف
** أكتب 99999 اذا كان أكثر من 100,000دينار 
**اكتب 0 في حلة لا يوجد  
</t>
  </si>
  <si>
    <t xml:space="preserve">التكاليف __|__|__|__||__|
** أكتب 99998 اذا كان لا يعرف
** أكتب 99999 اذا كان أكثر من 100,000دينار
**اكتب 0 في حلة لا يوجد  </t>
  </si>
  <si>
    <t>نسبة العريس  __|__|</t>
  </si>
  <si>
    <t>نسبة أهل العريس  __|__|</t>
  </si>
  <si>
    <t>نسبة العروسة  __|__|</t>
  </si>
  <si>
    <t>نسبة أهل العروسة  __|__|</t>
  </si>
  <si>
    <t xml:space="preserve">ما هي (ماذا كانت) أهم وجه لإنفاق دخلك من العمل؟ </t>
  </si>
  <si>
    <r>
      <rPr>
        <b/>
        <sz val="12"/>
        <rFont val="Calibri"/>
        <family val="2"/>
        <scheme val="minor"/>
      </rPr>
      <t>للعمالة المنتظمة:</t>
    </r>
    <r>
      <rPr>
        <sz val="12"/>
        <rFont val="Calibri"/>
        <family val="2"/>
        <scheme val="minor"/>
      </rPr>
      <t xml:space="preserve"> ما هو صافي الدخل لعملك الأساسي خلال الثلاثة شهور الماضية لكل من الفئات التالية:
</t>
    </r>
    <r>
      <rPr>
        <b/>
        <u/>
        <sz val="12"/>
        <rFont val="Calibri"/>
        <family val="2"/>
        <scheme val="minor"/>
      </rPr>
      <t xml:space="preserve">
للباحث: </t>
    </r>
    <r>
      <rPr>
        <sz val="12"/>
        <rFont val="Calibri"/>
        <family val="2"/>
        <scheme val="minor"/>
      </rPr>
      <t xml:space="preserve">
1- في حالة عدم الحصول على أي بند من البنود اكتب "0" وإذا  لم يتذكر التفاصيل، أكتب الأجر الإجمالي من العمل الأساسي في خانة الأجر الأساسي.
2- في حالة أن المبلغ أكثر من 100,000 دينار، أكتب 99999
3- في حالة لا يعرف، أكتب 99998
4. في حالة أن الفرد لا يريد الإجابة، اسأل عن المبلغ التقريبي الذي يحصل عليه. إذا رفض إعطاء المبلغ التقريبي، اكتب 99996
</t>
    </r>
  </si>
  <si>
    <t xml:space="preserve">كم عدد أفراد أسرتك /أقاربك/معارفك وأصدقائك المقيمين هناك؟
** أكتب "0" في حالة لا يوجد
** اكتب "98" في حالة لا يعرف
</t>
  </si>
  <si>
    <t xml:space="preserve">1- أقارب
2- أصدقاء/معارف
3- صاحب عمل
4- شخص في العمل أو شريك
5- مكتب تشغيل
6- مكتب للهجرة
7- سفارة الأردن بالدولة المسافر إليها 
8- لا أحد
98- لا يعرف
97- أخرى (حدد)
</t>
  </si>
  <si>
    <t xml:space="preserve">التحويلات غير المنتظمة: 
ماذا كان متوسط التحويلات  خلال السنة السابقة لعودتك من السفر الاول؟
</t>
  </si>
  <si>
    <t>Only allow no response on the third visit, 
If yes --&gt;2101</t>
  </si>
</sst>
</file>

<file path=xl/styles.xml><?xml version="1.0" encoding="utf-8"?>
<styleSheet xmlns="http://schemas.openxmlformats.org/spreadsheetml/2006/main" xmlns:mc="http://schemas.openxmlformats.org/markup-compatibility/2006" xmlns:x14ac="http://schemas.microsoft.com/office/spreadsheetml/2009/9/ac" mc:Ignorable="x14ac">
  <fonts count="68" x14ac:knownFonts="1">
    <font>
      <sz val="11"/>
      <color theme="1"/>
      <name val="Calibri"/>
      <family val="2"/>
      <scheme val="minor"/>
    </font>
    <font>
      <sz val="12"/>
      <color theme="1"/>
      <name val="Calibri"/>
      <family val="2"/>
      <charset val="134"/>
      <scheme val="minor"/>
    </font>
    <font>
      <sz val="12"/>
      <color theme="1"/>
      <name val="Calibri"/>
      <family val="2"/>
      <scheme val="minor"/>
    </font>
    <font>
      <sz val="12"/>
      <color theme="1"/>
      <name val="Calibri"/>
      <family val="2"/>
      <scheme val="minor"/>
    </font>
    <font>
      <sz val="10"/>
      <name val="Arial"/>
      <family val="2"/>
    </font>
    <font>
      <b/>
      <sz val="10"/>
      <name val="Arial"/>
      <family val="2"/>
    </font>
    <font>
      <b/>
      <u/>
      <sz val="10"/>
      <name val="Arial"/>
      <family val="2"/>
    </font>
    <font>
      <b/>
      <sz val="14"/>
      <name val="Arial"/>
      <family val="2"/>
    </font>
    <font>
      <sz val="10"/>
      <name val="Arial"/>
      <family val="2"/>
    </font>
    <font>
      <b/>
      <sz val="11"/>
      <color indexed="8"/>
      <name val="Calibri"/>
      <family val="2"/>
    </font>
    <font>
      <sz val="8"/>
      <name val="Verdana"/>
      <family val="2"/>
    </font>
    <font>
      <sz val="8"/>
      <name val="Calibri"/>
      <family val="2"/>
    </font>
    <font>
      <sz val="10"/>
      <name val="Arial"/>
      <family val="2"/>
    </font>
    <font>
      <sz val="12"/>
      <name val="Arial"/>
      <family val="2"/>
    </font>
    <font>
      <b/>
      <sz val="10"/>
      <color theme="1"/>
      <name val="Calibri"/>
      <family val="2"/>
      <scheme val="minor"/>
    </font>
    <font>
      <u/>
      <sz val="11"/>
      <color theme="10"/>
      <name val="Calibri"/>
      <family val="2"/>
      <scheme val="minor"/>
    </font>
    <font>
      <u/>
      <sz val="11"/>
      <color theme="11"/>
      <name val="Calibri"/>
      <family val="2"/>
      <scheme val="minor"/>
    </font>
    <font>
      <sz val="11"/>
      <name val="Calibri"/>
      <family val="2"/>
      <scheme val="minor"/>
    </font>
    <font>
      <sz val="11"/>
      <color rgb="FF000000"/>
      <name val="Calibri"/>
      <family val="2"/>
      <scheme val="minor"/>
    </font>
    <font>
      <sz val="10"/>
      <color theme="1"/>
      <name val="Arial"/>
      <family val="2"/>
    </font>
    <font>
      <b/>
      <sz val="11"/>
      <color theme="1"/>
      <name val="Calibri"/>
      <family val="2"/>
      <scheme val="minor"/>
    </font>
    <font>
      <b/>
      <sz val="10"/>
      <color theme="1"/>
      <name val="Arial"/>
      <family val="2"/>
    </font>
    <font>
      <b/>
      <sz val="11"/>
      <name val="Arial"/>
      <family val="2"/>
    </font>
    <font>
      <sz val="10"/>
      <color theme="1"/>
      <name val="Calibri"/>
      <family val="2"/>
      <scheme val="minor"/>
    </font>
    <font>
      <sz val="11"/>
      <color theme="1"/>
      <name val="Calibri"/>
      <family val="2"/>
      <scheme val="minor"/>
    </font>
    <font>
      <sz val="10"/>
      <color rgb="FF181717"/>
      <name val="Times New Roman"/>
      <family val="1"/>
    </font>
    <font>
      <sz val="10"/>
      <name val="Calibri"/>
      <family val="2"/>
      <scheme val="minor"/>
    </font>
    <font>
      <b/>
      <sz val="12"/>
      <color theme="1"/>
      <name val="Calibri"/>
      <family val="2"/>
      <scheme val="minor"/>
    </font>
    <font>
      <b/>
      <sz val="10"/>
      <name val="Calibri"/>
      <family val="2"/>
      <scheme val="minor"/>
    </font>
    <font>
      <sz val="12"/>
      <name val="Calibri"/>
      <family val="2"/>
      <scheme val="minor"/>
    </font>
    <font>
      <b/>
      <sz val="12"/>
      <name val="Calibri"/>
      <family val="2"/>
      <scheme val="minor"/>
    </font>
    <font>
      <b/>
      <u/>
      <sz val="10"/>
      <name val="Calibri"/>
      <family val="2"/>
      <scheme val="minor"/>
    </font>
    <font>
      <sz val="12"/>
      <color rgb="FF181717"/>
      <name val="Calibri"/>
      <family val="2"/>
      <scheme val="minor"/>
    </font>
    <font>
      <b/>
      <sz val="14"/>
      <color theme="1"/>
      <name val="Calibri"/>
      <family val="2"/>
      <scheme val="minor"/>
    </font>
    <font>
      <b/>
      <sz val="14"/>
      <name val="Calibri"/>
      <family val="2"/>
      <scheme val="minor"/>
    </font>
    <font>
      <b/>
      <sz val="10"/>
      <color rgb="FF181717"/>
      <name val="Calibri"/>
      <family val="2"/>
      <scheme val="minor"/>
    </font>
    <font>
      <sz val="8"/>
      <name val="Calibri"/>
      <family val="2"/>
      <scheme val="minor"/>
    </font>
    <font>
      <b/>
      <sz val="12"/>
      <color rgb="FF000000"/>
      <name val="Times New Roman"/>
      <family val="1"/>
    </font>
    <font>
      <sz val="12"/>
      <color rgb="FF181717"/>
      <name val="Times New Roman"/>
      <family val="1"/>
    </font>
    <font>
      <sz val="7"/>
      <color rgb="FF181717"/>
      <name val="Times New Roman"/>
      <family val="1"/>
    </font>
    <font>
      <b/>
      <sz val="12"/>
      <color rgb="FF181717"/>
      <name val="Calibri"/>
      <family val="2"/>
      <scheme val="minor"/>
    </font>
    <font>
      <b/>
      <u/>
      <sz val="12"/>
      <name val="Calibri"/>
      <family val="2"/>
      <scheme val="minor"/>
    </font>
    <font>
      <u/>
      <sz val="12"/>
      <name val="Calibri"/>
      <family val="2"/>
      <scheme val="minor"/>
    </font>
    <font>
      <b/>
      <sz val="16"/>
      <name val="Calibri"/>
      <family val="2"/>
      <scheme val="minor"/>
    </font>
    <font>
      <sz val="12"/>
      <color rgb="FF000000"/>
      <name val="Times New Roman"/>
      <family val="1"/>
    </font>
    <font>
      <sz val="12"/>
      <color theme="1"/>
      <name val="Times New Roman"/>
      <family val="1"/>
    </font>
    <font>
      <sz val="11"/>
      <color rgb="FF000000"/>
      <name val="Arial"/>
      <family val="2"/>
    </font>
    <font>
      <sz val="7"/>
      <color rgb="FF000000"/>
      <name val="Times New Roman"/>
      <family val="1"/>
    </font>
    <font>
      <b/>
      <sz val="12"/>
      <color rgb="FF000000"/>
      <name val="Calibri"/>
      <family val="2"/>
      <scheme val="minor"/>
    </font>
    <font>
      <b/>
      <sz val="12"/>
      <color rgb="FF181717"/>
      <name val="Times New Roman"/>
      <family val="1"/>
    </font>
    <font>
      <b/>
      <sz val="10"/>
      <color rgb="FF000000"/>
      <name val="Calibri"/>
      <family val="2"/>
      <scheme val="minor"/>
    </font>
    <font>
      <sz val="10"/>
      <color rgb="FF000000"/>
      <name val="Calibri"/>
      <family val="2"/>
      <scheme val="minor"/>
    </font>
    <font>
      <sz val="10"/>
      <color rgb="FF000000"/>
      <name val="Times New Roman"/>
      <family val="1"/>
    </font>
    <font>
      <b/>
      <sz val="12"/>
      <color theme="1"/>
      <name val="Times New Roman"/>
      <family val="1"/>
    </font>
    <font>
      <sz val="12"/>
      <name val="Times New Roman"/>
      <family val="1"/>
    </font>
    <font>
      <b/>
      <sz val="12"/>
      <name val="Times New Roman"/>
      <family val="1"/>
    </font>
    <font>
      <sz val="12"/>
      <color indexed="8"/>
      <name val="Times New Roman"/>
      <family val="1"/>
    </font>
    <font>
      <b/>
      <u/>
      <sz val="12"/>
      <name val="Times New Roman"/>
      <family val="1"/>
    </font>
    <font>
      <b/>
      <sz val="12"/>
      <color rgb="FFFF0000"/>
      <name val="Times New Roman"/>
      <family val="1"/>
    </font>
    <font>
      <sz val="12"/>
      <color rgb="FF000000"/>
      <name val="Calibri"/>
      <family val="2"/>
      <scheme val="minor"/>
    </font>
    <font>
      <sz val="10"/>
      <color rgb="FF181717"/>
      <name val="Calibri"/>
      <family val="2"/>
      <scheme val="minor"/>
    </font>
    <font>
      <sz val="10"/>
      <color rgb="FF161616"/>
      <name val="Calibri"/>
      <family val="2"/>
      <scheme val="minor"/>
    </font>
    <font>
      <b/>
      <sz val="16"/>
      <name val="Arial"/>
      <family val="2"/>
    </font>
    <font>
      <b/>
      <sz val="11"/>
      <color theme="1"/>
      <name val="Arial"/>
      <family val="2"/>
    </font>
    <font>
      <b/>
      <sz val="16"/>
      <color theme="1"/>
      <name val="Calibri"/>
      <family val="2"/>
      <scheme val="minor"/>
    </font>
    <font>
      <b/>
      <sz val="12"/>
      <name val="Arial"/>
      <family val="2"/>
    </font>
    <font>
      <sz val="14"/>
      <name val="Arial"/>
      <family val="2"/>
    </font>
    <font>
      <sz val="11"/>
      <color theme="1"/>
      <name val="Arial"/>
      <family val="2"/>
    </font>
  </fonts>
  <fills count="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0000"/>
        <bgColor indexed="64"/>
      </patternFill>
    </fill>
    <fill>
      <patternFill patternType="solid">
        <fgColor theme="3" tint="0.79998168889431442"/>
        <bgColor indexed="64"/>
      </patternFill>
    </fill>
  </fills>
  <borders count="5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auto="1"/>
      </right>
      <top/>
      <bottom/>
      <diagonal/>
    </border>
    <border>
      <left style="thin">
        <color auto="1"/>
      </left>
      <right/>
      <top/>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style="thin">
        <color auto="1"/>
      </left>
      <right/>
      <top/>
      <bottom style="thin">
        <color auto="1"/>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rgb="FF181717"/>
      </left>
      <right style="medium">
        <color rgb="FF181717"/>
      </right>
      <top style="medium">
        <color rgb="FF181717"/>
      </top>
      <bottom style="medium">
        <color rgb="FF181717"/>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rgb="FF181717"/>
      </left>
      <right style="medium">
        <color rgb="FF181717"/>
      </right>
      <top/>
      <bottom style="medium">
        <color rgb="FF181717"/>
      </bottom>
      <diagonal/>
    </border>
    <border>
      <left style="medium">
        <color auto="1"/>
      </left>
      <right style="medium">
        <color rgb="FF181717"/>
      </right>
      <top/>
      <bottom style="medium">
        <color rgb="FF181717"/>
      </bottom>
      <diagonal/>
    </border>
    <border>
      <left style="medium">
        <color rgb="FF181717"/>
      </left>
      <right style="medium">
        <color rgb="FF181717"/>
      </right>
      <top/>
      <bottom/>
      <diagonal/>
    </border>
    <border>
      <left style="medium">
        <color rgb="FF181717"/>
      </left>
      <right/>
      <top/>
      <bottom/>
      <diagonal/>
    </border>
    <border>
      <left style="medium">
        <color rgb="FF181717"/>
      </left>
      <right/>
      <top style="thin">
        <color auto="1"/>
      </top>
      <bottom style="thin">
        <color auto="1"/>
      </bottom>
      <diagonal/>
    </border>
    <border>
      <left style="medium">
        <color rgb="FF181717"/>
      </left>
      <right/>
      <top/>
      <bottom style="thin">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medium">
        <color auto="1"/>
      </right>
      <top/>
      <bottom/>
      <diagonal/>
    </border>
  </borders>
  <cellStyleXfs count="1290">
    <xf numFmtId="0" fontId="0" fillId="0" borderId="0"/>
    <xf numFmtId="0" fontId="4" fillId="0" borderId="0"/>
    <xf numFmtId="0" fontId="4" fillId="0" borderId="0"/>
    <xf numFmtId="0" fontId="8" fillId="0" borderId="0"/>
    <xf numFmtId="0" fontId="4" fillId="0" borderId="0"/>
    <xf numFmtId="0" fontId="12" fillId="0" borderId="0"/>
    <xf numFmtId="0" fontId="4" fillId="0" borderId="0"/>
    <xf numFmtId="0" fontId="4" fillId="0" borderId="0"/>
    <xf numFmtId="0" fontId="4"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4"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1069">
    <xf numFmtId="0" fontId="0" fillId="0" borderId="0" xfId="0"/>
    <xf numFmtId="0" fontId="4" fillId="0" borderId="0" xfId="1"/>
    <xf numFmtId="0" fontId="4" fillId="0" borderId="0" xfId="1" applyAlignment="1">
      <alignment horizontal="left"/>
    </xf>
    <xf numFmtId="0" fontId="5" fillId="0" borderId="0" xfId="1" applyFont="1" applyAlignment="1">
      <alignment horizontal="left"/>
    </xf>
    <xf numFmtId="0" fontId="8" fillId="0" borderId="0" xfId="3" applyAlignment="1"/>
    <xf numFmtId="0" fontId="5" fillId="0" borderId="0" xfId="3" applyFont="1" applyBorder="1" applyAlignment="1">
      <alignment horizontal="left"/>
    </xf>
    <xf numFmtId="0" fontId="8" fillId="0" borderId="0" xfId="3" applyAlignment="1">
      <alignment horizontal="left"/>
    </xf>
    <xf numFmtId="0" fontId="5" fillId="0" borderId="0" xfId="3" applyFont="1" applyAlignment="1">
      <alignment horizontal="left"/>
    </xf>
    <xf numFmtId="0" fontId="4" fillId="0" borderId="0" xfId="1" applyFont="1" applyAlignment="1">
      <alignment horizontal="left"/>
    </xf>
    <xf numFmtId="0" fontId="8" fillId="0" borderId="0" xfId="3" applyAlignment="1">
      <alignment horizontal="right"/>
    </xf>
    <xf numFmtId="0" fontId="8" fillId="0" borderId="0" xfId="3" applyFont="1" applyAlignment="1">
      <alignment horizontal="right"/>
    </xf>
    <xf numFmtId="0" fontId="5" fillId="0" borderId="0" xfId="4" applyFont="1" applyAlignment="1"/>
    <xf numFmtId="0" fontId="4" fillId="0" borderId="0" xfId="4" applyAlignment="1"/>
    <xf numFmtId="0" fontId="5" fillId="0" borderId="0" xfId="4" applyFont="1" applyBorder="1" applyAlignment="1">
      <alignment horizontal="center"/>
    </xf>
    <xf numFmtId="0" fontId="4" fillId="0" borderId="0" xfId="2"/>
    <xf numFmtId="0" fontId="4" fillId="0" borderId="0" xfId="2" applyBorder="1" applyAlignment="1">
      <alignment horizontal="left"/>
    </xf>
    <xf numFmtId="0" fontId="4" fillId="0" borderId="0" xfId="1" applyFont="1" applyBorder="1" applyAlignment="1">
      <alignment horizontal="left"/>
    </xf>
    <xf numFmtId="0" fontId="5" fillId="0" borderId="0" xfId="4" applyFont="1" applyBorder="1" applyAlignment="1"/>
    <xf numFmtId="0" fontId="4" fillId="0" borderId="0" xfId="4" applyBorder="1" applyAlignment="1"/>
    <xf numFmtId="0" fontId="4" fillId="0" borderId="0" xfId="4" applyFont="1" applyAlignment="1">
      <alignment horizontal="left"/>
    </xf>
    <xf numFmtId="0" fontId="4" fillId="0" borderId="0" xfId="4" applyFont="1" applyAlignment="1">
      <alignment horizontal="left" vertical="top" wrapText="1"/>
    </xf>
    <xf numFmtId="0" fontId="4" fillId="0" borderId="0" xfId="4" applyFont="1" applyBorder="1" applyAlignment="1">
      <alignment horizontal="left" wrapText="1"/>
    </xf>
    <xf numFmtId="0" fontId="4" fillId="0" borderId="0" xfId="4" applyFont="1" applyAlignment="1">
      <alignment horizontal="left" wrapText="1"/>
    </xf>
    <xf numFmtId="0" fontId="4" fillId="0" borderId="0" xfId="1" applyBorder="1" applyAlignment="1">
      <alignment horizontal="center"/>
    </xf>
    <xf numFmtId="0" fontId="4" fillId="0" borderId="0" xfId="1" applyBorder="1" applyAlignment="1">
      <alignment horizontal="center" vertical="center" textRotation="90"/>
    </xf>
    <xf numFmtId="0" fontId="4" fillId="0" borderId="0" xfId="1" applyFont="1" applyBorder="1"/>
    <xf numFmtId="0" fontId="4" fillId="0" borderId="7" xfId="1" applyFont="1" applyBorder="1"/>
    <xf numFmtId="0" fontId="0" fillId="0" borderId="0" xfId="0" applyBorder="1"/>
    <xf numFmtId="0" fontId="4" fillId="0" borderId="0" xfId="2" applyBorder="1"/>
    <xf numFmtId="0" fontId="4" fillId="0" borderId="0" xfId="1" applyBorder="1" applyAlignment="1">
      <alignment horizontal="left"/>
    </xf>
    <xf numFmtId="0" fontId="4" fillId="0" borderId="0" xfId="1" applyBorder="1" applyAlignment="1">
      <alignment horizontal="left" vertical="top" wrapText="1"/>
    </xf>
    <xf numFmtId="0" fontId="4" fillId="0" borderId="0" xfId="1" applyBorder="1"/>
    <xf numFmtId="0" fontId="4" fillId="0" borderId="0" xfId="1" applyFont="1"/>
    <xf numFmtId="0" fontId="4" fillId="0" borderId="4" xfId="1" applyFont="1" applyBorder="1"/>
    <xf numFmtId="0" fontId="4" fillId="0" borderId="8" xfId="1" applyFont="1" applyBorder="1"/>
    <xf numFmtId="0" fontId="6" fillId="0" borderId="0" xfId="1" applyFont="1" applyBorder="1"/>
    <xf numFmtId="0" fontId="9" fillId="0" borderId="0" xfId="0" applyFont="1" applyBorder="1"/>
    <xf numFmtId="0" fontId="5" fillId="0" borderId="0" xfId="3" applyFont="1" applyFill="1" applyAlignment="1">
      <alignment horizontal="left"/>
    </xf>
    <xf numFmtId="0" fontId="8" fillId="0" borderId="0" xfId="3" applyFont="1" applyFill="1" applyAlignment="1">
      <alignment horizontal="left"/>
    </xf>
    <xf numFmtId="0" fontId="4" fillId="0" borderId="0" xfId="3" applyFont="1" applyFill="1" applyBorder="1" applyAlignment="1">
      <alignment horizontal="left"/>
    </xf>
    <xf numFmtId="0" fontId="5" fillId="0" borderId="0" xfId="1" applyFont="1" applyFill="1" applyBorder="1" applyAlignment="1">
      <alignment horizontal="left"/>
    </xf>
    <xf numFmtId="0" fontId="5" fillId="0" borderId="0" xfId="1" applyFont="1" applyFill="1" applyAlignment="1">
      <alignment horizontal="left"/>
    </xf>
    <xf numFmtId="0" fontId="7" fillId="0" borderId="0" xfId="1" applyFont="1" applyFill="1" applyAlignment="1">
      <alignment horizontal="left"/>
    </xf>
    <xf numFmtId="0" fontId="4" fillId="0" borderId="0" xfId="6" applyFont="1" applyAlignment="1"/>
    <xf numFmtId="0" fontId="4" fillId="2" borderId="0" xfId="1" applyFill="1" applyBorder="1" applyAlignment="1">
      <alignment horizontal="center" vertical="center" textRotation="90"/>
    </xf>
    <xf numFmtId="0" fontId="4" fillId="2" borderId="0" xfId="1" applyFill="1"/>
    <xf numFmtId="0" fontId="17" fillId="0" borderId="0" xfId="0" applyFont="1"/>
    <xf numFmtId="0" fontId="4" fillId="0" borderId="0" xfId="6" applyFont="1" applyBorder="1" applyAlignment="1"/>
    <xf numFmtId="0" fontId="20" fillId="0" borderId="0" xfId="0" applyFont="1"/>
    <xf numFmtId="0" fontId="4" fillId="0" borderId="0" xfId="1" applyFont="1" applyFill="1"/>
    <xf numFmtId="0" fontId="4" fillId="0" borderId="16" xfId="1" applyFont="1" applyFill="1" applyBorder="1"/>
    <xf numFmtId="0" fontId="4" fillId="0" borderId="15" xfId="1" applyFont="1" applyFill="1" applyBorder="1"/>
    <xf numFmtId="0" fontId="20" fillId="0" borderId="2" xfId="0" applyFont="1" applyBorder="1" applyAlignment="1">
      <alignment horizontal="center" vertical="center"/>
    </xf>
    <xf numFmtId="0" fontId="5" fillId="0" borderId="2" xfId="1" applyFont="1" applyFill="1" applyBorder="1" applyAlignment="1">
      <alignment horizontal="center" vertical="center"/>
    </xf>
    <xf numFmtId="0" fontId="20" fillId="2" borderId="2" xfId="0" applyFont="1" applyFill="1" applyBorder="1" applyAlignment="1">
      <alignment horizontal="center" vertical="center" wrapText="1"/>
    </xf>
    <xf numFmtId="0" fontId="4" fillId="0" borderId="0" xfId="4" applyFont="1" applyAlignment="1">
      <alignment horizontal="center"/>
    </xf>
    <xf numFmtId="0" fontId="5" fillId="0" borderId="0" xfId="1" applyFont="1" applyAlignment="1">
      <alignment horizontal="center" vertical="center"/>
    </xf>
    <xf numFmtId="0" fontId="14" fillId="0" borderId="2" xfId="0" applyFont="1" applyBorder="1" applyAlignment="1">
      <alignment horizontal="center" vertical="center"/>
    </xf>
    <xf numFmtId="0" fontId="5" fillId="3" borderId="9" xfId="4" applyFont="1" applyFill="1" applyBorder="1" applyAlignment="1" applyProtection="1">
      <alignment horizontal="center" vertical="top"/>
    </xf>
    <xf numFmtId="0" fontId="5" fillId="2" borderId="0" xfId="1" applyFont="1" applyFill="1"/>
    <xf numFmtId="0" fontId="5" fillId="0" borderId="0" xfId="1" applyFont="1" applyBorder="1" applyAlignment="1">
      <alignment horizontal="center" vertical="center" textRotation="90"/>
    </xf>
    <xf numFmtId="0" fontId="5" fillId="0" borderId="0" xfId="1" applyFont="1" applyBorder="1" applyAlignment="1">
      <alignment horizontal="center" vertical="center"/>
    </xf>
    <xf numFmtId="0" fontId="21" fillId="0" borderId="0" xfId="1" applyFont="1" applyAlignment="1">
      <alignment horizontal="center"/>
    </xf>
    <xf numFmtId="0" fontId="21" fillId="0" borderId="0" xfId="1" applyFont="1" applyBorder="1" applyAlignment="1">
      <alignment horizontal="center"/>
    </xf>
    <xf numFmtId="0" fontId="20" fillId="0" borderId="0" xfId="0" applyFont="1" applyAlignment="1">
      <alignment horizontal="center" vertical="center"/>
    </xf>
    <xf numFmtId="0" fontId="0" fillId="0" borderId="0" xfId="0" applyFill="1"/>
    <xf numFmtId="0" fontId="5" fillId="0" borderId="0" xfId="4" applyFont="1" applyFill="1" applyBorder="1" applyAlignment="1" applyProtection="1">
      <alignment vertical="top"/>
    </xf>
    <xf numFmtId="0" fontId="24" fillId="0" borderId="0" xfId="0" applyFont="1"/>
    <xf numFmtId="0" fontId="24" fillId="0" borderId="0" xfId="0" applyFont="1" applyAlignment="1">
      <alignment horizontal="center"/>
    </xf>
    <xf numFmtId="0" fontId="26" fillId="0" borderId="0" xfId="4" applyFont="1" applyAlignment="1"/>
    <xf numFmtId="0" fontId="26" fillId="0" borderId="0" xfId="4" applyFont="1" applyAlignment="1">
      <alignment horizontal="center" vertical="center"/>
    </xf>
    <xf numFmtId="0" fontId="14" fillId="3" borderId="2" xfId="4" applyFont="1" applyFill="1" applyBorder="1" applyAlignment="1">
      <alignment horizontal="center" vertical="center"/>
    </xf>
    <xf numFmtId="0" fontId="28" fillId="3" borderId="2" xfId="4" applyFont="1" applyFill="1" applyBorder="1" applyAlignment="1">
      <alignment horizontal="center" vertical="center"/>
    </xf>
    <xf numFmtId="0" fontId="24" fillId="0" borderId="2" xfId="0" applyFont="1" applyBorder="1" applyAlignment="1">
      <alignment horizontal="left" vertical="top" wrapText="1"/>
    </xf>
    <xf numFmtId="0" fontId="26" fillId="0" borderId="2" xfId="4" applyNumberFormat="1" applyFont="1" applyBorder="1" applyAlignment="1">
      <alignment horizontal="left" vertical="top" wrapText="1"/>
    </xf>
    <xf numFmtId="0" fontId="29" fillId="0" borderId="2" xfId="7" applyFont="1" applyBorder="1" applyAlignment="1">
      <alignment horizontal="center" vertical="center"/>
    </xf>
    <xf numFmtId="0" fontId="26" fillId="0" borderId="2" xfId="4" applyFont="1" applyBorder="1" applyAlignment="1">
      <alignment horizontal="left" wrapText="1" readingOrder="1"/>
    </xf>
    <xf numFmtId="0" fontId="26" fillId="0" borderId="2" xfId="4" applyFont="1" applyBorder="1" applyAlignment="1">
      <alignment horizontal="left" vertical="top" wrapText="1"/>
    </xf>
    <xf numFmtId="0" fontId="24" fillId="0" borderId="0" xfId="0" applyFont="1" applyAlignment="1">
      <alignment horizontal="center" vertical="center"/>
    </xf>
    <xf numFmtId="0" fontId="23" fillId="0" borderId="0" xfId="4" applyFont="1" applyAlignment="1">
      <alignment horizontal="center"/>
    </xf>
    <xf numFmtId="0" fontId="30" fillId="0" borderId="0" xfId="6" applyFont="1" applyAlignment="1">
      <alignment horizontal="center" vertical="center"/>
    </xf>
    <xf numFmtId="0" fontId="29" fillId="0" borderId="0" xfId="4" applyFont="1"/>
    <xf numFmtId="0" fontId="26" fillId="0" borderId="0" xfId="6" applyFont="1" applyAlignment="1"/>
    <xf numFmtId="0" fontId="29" fillId="0" borderId="0" xfId="7" applyFont="1" applyBorder="1" applyAlignment="1"/>
    <xf numFmtId="0" fontId="30" fillId="0" borderId="2" xfId="7" applyFont="1" applyBorder="1" applyAlignment="1">
      <alignment horizontal="center" vertical="center"/>
    </xf>
    <xf numFmtId="0" fontId="30" fillId="0" borderId="2" xfId="7" applyFont="1" applyBorder="1" applyAlignment="1">
      <alignment vertical="center"/>
    </xf>
    <xf numFmtId="0" fontId="30" fillId="0" borderId="0" xfId="7" applyFont="1" applyBorder="1" applyAlignment="1">
      <alignment vertical="center"/>
    </xf>
    <xf numFmtId="0" fontId="30" fillId="0" borderId="0" xfId="7" applyFont="1" applyBorder="1" applyAlignment="1">
      <alignment horizontal="left" vertical="center"/>
    </xf>
    <xf numFmtId="0" fontId="30" fillId="0" borderId="0" xfId="7" applyFont="1" applyBorder="1" applyAlignment="1">
      <alignment horizontal="center"/>
    </xf>
    <xf numFmtId="0" fontId="30" fillId="0" borderId="0" xfId="4" applyFont="1" applyAlignment="1">
      <alignment horizontal="center" vertical="center"/>
    </xf>
    <xf numFmtId="0" fontId="26" fillId="0" borderId="0" xfId="4" applyFont="1"/>
    <xf numFmtId="0" fontId="29" fillId="0" borderId="0" xfId="0" applyFont="1"/>
    <xf numFmtId="0" fontId="28" fillId="0" borderId="0" xfId="6" applyFont="1" applyAlignment="1">
      <alignment horizontal="center" vertical="center"/>
    </xf>
    <xf numFmtId="0" fontId="28" fillId="0" borderId="0" xfId="6" applyFont="1" applyAlignment="1"/>
    <xf numFmtId="0" fontId="26" fillId="0" borderId="0" xfId="4" applyFont="1" applyBorder="1" applyAlignment="1">
      <alignment horizontal="left" vertical="top" wrapText="1"/>
    </xf>
    <xf numFmtId="0" fontId="26" fillId="0" borderId="21" xfId="4" applyFont="1" applyBorder="1" applyAlignment="1">
      <alignment horizontal="left" wrapText="1"/>
    </xf>
    <xf numFmtId="0" fontId="26" fillId="0" borderId="0" xfId="4" applyFont="1" applyAlignment="1">
      <alignment horizontal="left" wrapText="1"/>
    </xf>
    <xf numFmtId="0" fontId="26" fillId="0" borderId="0" xfId="4" applyFont="1" applyBorder="1" applyAlignment="1">
      <alignment horizontal="left" wrapText="1"/>
    </xf>
    <xf numFmtId="0" fontId="26" fillId="0" borderId="0" xfId="4" applyFont="1" applyBorder="1" applyAlignment="1">
      <alignment horizontal="left" vertical="center" wrapText="1"/>
    </xf>
    <xf numFmtId="0" fontId="14" fillId="0" borderId="2" xfId="4" applyFont="1" applyBorder="1" applyAlignment="1">
      <alignment horizontal="center" wrapText="1"/>
    </xf>
    <xf numFmtId="0" fontId="26" fillId="0" borderId="22" xfId="4" applyFont="1" applyBorder="1" applyAlignment="1">
      <alignment horizontal="left" wrapText="1"/>
    </xf>
    <xf numFmtId="0" fontId="14" fillId="3" borderId="2" xfId="4" applyFont="1" applyFill="1" applyBorder="1" applyAlignment="1">
      <alignment horizontal="center" vertical="center" wrapText="1"/>
    </xf>
    <xf numFmtId="0" fontId="28" fillId="3" borderId="2" xfId="4" applyFont="1" applyFill="1" applyBorder="1" applyAlignment="1">
      <alignment horizontal="center" vertical="center" wrapText="1"/>
    </xf>
    <xf numFmtId="0" fontId="28" fillId="0" borderId="0" xfId="3" applyFont="1" applyAlignment="1">
      <alignment horizontal="left"/>
    </xf>
    <xf numFmtId="0" fontId="26" fillId="0" borderId="0" xfId="3" applyFont="1" applyAlignment="1">
      <alignment horizontal="left"/>
    </xf>
    <xf numFmtId="0" fontId="28" fillId="3" borderId="2" xfId="4" applyFont="1" applyFill="1" applyBorder="1" applyAlignment="1" applyProtection="1">
      <alignment horizontal="center" vertical="top"/>
    </xf>
    <xf numFmtId="0" fontId="28" fillId="0" borderId="0" xfId="1" applyFont="1" applyAlignment="1">
      <alignment horizontal="center" vertical="center" wrapText="1"/>
    </xf>
    <xf numFmtId="0" fontId="28" fillId="0" borderId="0" xfId="3" applyFont="1" applyAlignment="1">
      <alignment horizontal="center" vertical="center"/>
    </xf>
    <xf numFmtId="0" fontId="26" fillId="0" borderId="0" xfId="3" applyFont="1" applyAlignment="1">
      <alignment horizontal="center" vertical="center" wrapText="1"/>
    </xf>
    <xf numFmtId="0" fontId="26" fillId="0" borderId="0" xfId="3" applyFont="1" applyAlignment="1"/>
    <xf numFmtId="0" fontId="26" fillId="0" borderId="0" xfId="3" applyFont="1" applyAlignment="1">
      <alignment horizontal="right"/>
    </xf>
    <xf numFmtId="0" fontId="28" fillId="0" borderId="0" xfId="3" applyFont="1" applyAlignment="1"/>
    <xf numFmtId="0" fontId="26" fillId="0" borderId="2" xfId="3" applyFont="1" applyBorder="1" applyAlignment="1">
      <alignment horizontal="left" wrapText="1"/>
    </xf>
    <xf numFmtId="0" fontId="26" fillId="0" borderId="0" xfId="1" applyFont="1"/>
    <xf numFmtId="0" fontId="26" fillId="0" borderId="2" xfId="1" applyFont="1" applyBorder="1" applyAlignment="1">
      <alignment wrapText="1"/>
    </xf>
    <xf numFmtId="0" fontId="26" fillId="0" borderId="0" xfId="3" applyFont="1" applyFill="1" applyAlignment="1">
      <alignment horizontal="left" vertical="center"/>
    </xf>
    <xf numFmtId="0" fontId="26" fillId="0" borderId="0" xfId="3" applyFont="1" applyFill="1" applyAlignment="1">
      <alignment horizontal="left"/>
    </xf>
    <xf numFmtId="0" fontId="26" fillId="0" borderId="0" xfId="3" applyFont="1" applyFill="1" applyAlignment="1">
      <alignment horizontal="center" vertical="center"/>
    </xf>
    <xf numFmtId="0" fontId="0" fillId="0" borderId="0" xfId="0" applyFont="1" applyAlignment="1">
      <alignment horizontal="left" vertical="center"/>
    </xf>
    <xf numFmtId="0" fontId="0" fillId="0" borderId="0" xfId="0" applyFont="1" applyAlignment="1">
      <alignment horizontal="center" vertical="center"/>
    </xf>
    <xf numFmtId="0" fontId="26" fillId="0" borderId="25" xfId="4" applyFont="1" applyBorder="1" applyAlignment="1">
      <alignment horizontal="left" vertical="center" wrapText="1"/>
    </xf>
    <xf numFmtId="0" fontId="26" fillId="0" borderId="21" xfId="4" applyFont="1" applyBorder="1" applyAlignment="1">
      <alignment horizontal="left" vertical="center" wrapText="1"/>
    </xf>
    <xf numFmtId="0" fontId="8" fillId="0" borderId="0" xfId="3" applyFill="1" applyBorder="1" applyAlignment="1">
      <alignment horizontal="left"/>
    </xf>
    <xf numFmtId="0" fontId="8" fillId="0" borderId="5" xfId="3" applyFill="1" applyBorder="1" applyAlignment="1">
      <alignment horizontal="left"/>
    </xf>
    <xf numFmtId="0" fontId="27" fillId="3" borderId="2" xfId="4" applyFont="1" applyFill="1" applyBorder="1" applyAlignment="1">
      <alignment horizontal="center" vertical="center" wrapText="1"/>
    </xf>
    <xf numFmtId="0" fontId="13" fillId="0" borderId="0" xfId="4" applyFont="1" applyAlignment="1">
      <alignment horizontal="left"/>
    </xf>
    <xf numFmtId="0" fontId="29" fillId="0" borderId="0" xfId="7" applyFont="1" applyBorder="1" applyAlignment="1">
      <alignment vertical="center" wrapText="1"/>
    </xf>
    <xf numFmtId="0" fontId="23" fillId="0" borderId="2" xfId="0" applyFont="1" applyBorder="1" applyAlignment="1">
      <alignment horizontal="center" vertical="center" wrapText="1"/>
    </xf>
    <xf numFmtId="0" fontId="4" fillId="0" borderId="2" xfId="6" applyFont="1" applyFill="1" applyBorder="1" applyAlignment="1"/>
    <xf numFmtId="0" fontId="28" fillId="0" borderId="6" xfId="3" applyFont="1" applyBorder="1" applyAlignment="1">
      <alignment horizontal="center" vertical="center"/>
    </xf>
    <xf numFmtId="0" fontId="26" fillId="0" borderId="2" xfId="1" applyFont="1" applyBorder="1" applyAlignment="1">
      <alignment horizontal="center" vertical="center" wrapText="1"/>
    </xf>
    <xf numFmtId="0" fontId="28" fillId="0" borderId="6" xfId="3" applyFont="1" applyBorder="1" applyAlignment="1">
      <alignment horizontal="center" vertical="center" wrapText="1"/>
    </xf>
    <xf numFmtId="0" fontId="28" fillId="0" borderId="13" xfId="3" applyFont="1" applyBorder="1" applyAlignment="1">
      <alignment horizontal="center" vertical="center"/>
    </xf>
    <xf numFmtId="0" fontId="26" fillId="0" borderId="2" xfId="4" applyFont="1" applyFill="1" applyBorder="1" applyAlignment="1">
      <alignment horizontal="left" vertical="top" wrapText="1"/>
    </xf>
    <xf numFmtId="0" fontId="14" fillId="0" borderId="1" xfId="4" applyFont="1" applyBorder="1" applyAlignment="1">
      <alignment horizontal="center" vertical="center" wrapText="1"/>
    </xf>
    <xf numFmtId="0" fontId="26" fillId="0" borderId="2" xfId="3" applyFont="1" applyFill="1" applyBorder="1" applyAlignment="1">
      <alignment horizontal="center" vertical="center" wrapText="1"/>
    </xf>
    <xf numFmtId="0" fontId="26" fillId="0" borderId="6" xfId="3" applyFont="1" applyBorder="1" applyAlignment="1">
      <alignment horizontal="center" vertical="center"/>
    </xf>
    <xf numFmtId="0" fontId="14" fillId="0" borderId="2" xfId="1" applyFont="1" applyBorder="1" applyAlignment="1">
      <alignment horizontal="center"/>
    </xf>
    <xf numFmtId="0" fontId="0" fillId="0" borderId="2" xfId="0" applyFont="1" applyBorder="1" applyAlignment="1">
      <alignment horizontal="center" vertical="center" wrapText="1"/>
    </xf>
    <xf numFmtId="0" fontId="0" fillId="0" borderId="2" xfId="0" applyFont="1" applyBorder="1" applyAlignment="1">
      <alignment horizontal="center" wrapText="1"/>
    </xf>
    <xf numFmtId="0" fontId="28" fillId="0" borderId="2" xfId="4" applyFont="1" applyFill="1" applyBorder="1" applyAlignment="1">
      <alignment horizontal="center" vertical="center" wrapText="1"/>
    </xf>
    <xf numFmtId="0" fontId="4" fillId="0" borderId="0" xfId="3" applyFont="1" applyFill="1" applyAlignment="1">
      <alignment horizontal="left"/>
    </xf>
    <xf numFmtId="0" fontId="4" fillId="0" borderId="0" xfId="1" applyFont="1" applyFill="1" applyAlignment="1">
      <alignment horizontal="left"/>
    </xf>
    <xf numFmtId="0" fontId="26" fillId="0" borderId="6" xfId="3" applyFont="1" applyFill="1" applyBorder="1" applyAlignment="1">
      <alignment horizontal="center" vertical="center" wrapText="1"/>
    </xf>
    <xf numFmtId="0" fontId="8" fillId="0" borderId="0" xfId="3" applyFill="1" applyAlignment="1">
      <alignment horizontal="left"/>
    </xf>
    <xf numFmtId="0" fontId="26" fillId="0" borderId="2" xfId="3" applyFont="1" applyBorder="1" applyAlignment="1">
      <alignment horizontal="center" wrapText="1"/>
    </xf>
    <xf numFmtId="0" fontId="20" fillId="2" borderId="2" xfId="0" applyFont="1" applyFill="1" applyBorder="1" applyAlignment="1">
      <alignment horizontal="center" vertical="center"/>
    </xf>
    <xf numFmtId="0" fontId="0" fillId="0" borderId="2" xfId="0" applyFont="1" applyBorder="1" applyAlignment="1">
      <alignment horizontal="left" vertical="center" wrapText="1"/>
    </xf>
    <xf numFmtId="0" fontId="29" fillId="0" borderId="0" xfId="4" applyFont="1" applyAlignment="1"/>
    <xf numFmtId="0" fontId="30" fillId="0" borderId="2" xfId="7" applyFont="1" applyBorder="1" applyAlignment="1">
      <alignment vertical="center" wrapText="1"/>
    </xf>
    <xf numFmtId="0" fontId="30" fillId="0" borderId="0" xfId="4" applyFont="1" applyAlignment="1"/>
    <xf numFmtId="0" fontId="37" fillId="0" borderId="2" xfId="0" applyFont="1" applyBorder="1" applyAlignment="1"/>
    <xf numFmtId="0" fontId="26" fillId="0" borderId="2" xfId="3" applyFont="1" applyBorder="1" applyAlignment="1">
      <alignment horizontal="left"/>
    </xf>
    <xf numFmtId="0" fontId="29" fillId="0" borderId="38" xfId="6" applyFont="1" applyBorder="1" applyAlignment="1">
      <alignment horizontal="right" vertical="center" wrapText="1" readingOrder="2"/>
    </xf>
    <xf numFmtId="0" fontId="30" fillId="0" borderId="38" xfId="4" applyFont="1" applyBorder="1" applyAlignment="1">
      <alignment horizontal="right" vertical="center" wrapText="1" readingOrder="2"/>
    </xf>
    <xf numFmtId="0" fontId="30" fillId="0" borderId="38" xfId="7" applyFont="1" applyBorder="1" applyAlignment="1">
      <alignment horizontal="right" vertical="center" wrapText="1" readingOrder="2"/>
    </xf>
    <xf numFmtId="0" fontId="29" fillId="0" borderId="38" xfId="7" applyFont="1" applyBorder="1" applyAlignment="1">
      <alignment horizontal="right" vertical="center" wrapText="1" readingOrder="2"/>
    </xf>
    <xf numFmtId="0" fontId="32" fillId="0" borderId="38" xfId="0" applyFont="1" applyBorder="1" applyAlignment="1">
      <alignment horizontal="right" vertical="center" wrapText="1" readingOrder="2"/>
    </xf>
    <xf numFmtId="0" fontId="40" fillId="0" borderId="38" xfId="0" applyFont="1" applyBorder="1" applyAlignment="1">
      <alignment horizontal="right" vertical="center" wrapText="1" readingOrder="2"/>
    </xf>
    <xf numFmtId="0" fontId="30" fillId="0" borderId="38" xfId="6" applyFont="1" applyBorder="1" applyAlignment="1">
      <alignment horizontal="right" vertical="center" wrapText="1" readingOrder="2"/>
    </xf>
    <xf numFmtId="0" fontId="30" fillId="0" borderId="38" xfId="7" applyFont="1" applyFill="1" applyBorder="1" applyAlignment="1">
      <alignment horizontal="right" vertical="center" wrapText="1" readingOrder="2"/>
    </xf>
    <xf numFmtId="0" fontId="40" fillId="0" borderId="38" xfId="0" applyFont="1" applyBorder="1" applyAlignment="1">
      <alignment horizontal="right" vertical="top" wrapText="1" readingOrder="2"/>
    </xf>
    <xf numFmtId="0" fontId="29" fillId="0" borderId="38" xfId="4" applyFont="1" applyBorder="1" applyAlignment="1">
      <alignment horizontal="right" vertical="center" wrapText="1" readingOrder="2"/>
    </xf>
    <xf numFmtId="0" fontId="2" fillId="0" borderId="38" xfId="4" applyFont="1" applyBorder="1" applyAlignment="1">
      <alignment horizontal="right" vertical="center" wrapText="1" readingOrder="2"/>
    </xf>
    <xf numFmtId="0" fontId="29" fillId="0" borderId="38" xfId="7" applyFont="1" applyBorder="1" applyAlignment="1">
      <alignment horizontal="right" vertical="center" wrapText="1"/>
    </xf>
    <xf numFmtId="0" fontId="26" fillId="0" borderId="2" xfId="4" applyFont="1" applyBorder="1" applyAlignment="1">
      <alignment horizontal="right" vertical="justify" wrapText="1" readingOrder="2"/>
    </xf>
    <xf numFmtId="0" fontId="38" fillId="0" borderId="2" xfId="0" applyFont="1" applyBorder="1" applyAlignment="1">
      <alignment horizontal="right" vertical="center" readingOrder="2"/>
    </xf>
    <xf numFmtId="0" fontId="44" fillId="0" borderId="2" xfId="0" applyFont="1" applyBorder="1" applyAlignment="1">
      <alignment horizontal="right" vertical="center" readingOrder="2"/>
    </xf>
    <xf numFmtId="0" fontId="0" fillId="0" borderId="2" xfId="0" applyFont="1" applyBorder="1" applyAlignment="1">
      <alignment horizontal="right" vertical="center" wrapText="1" readingOrder="2"/>
    </xf>
    <xf numFmtId="0" fontId="46" fillId="0" borderId="2" xfId="0" applyFont="1" applyBorder="1" applyAlignment="1">
      <alignment horizontal="right" vertical="center" readingOrder="2"/>
    </xf>
    <xf numFmtId="0" fontId="26" fillId="0" borderId="2" xfId="4" applyFont="1" applyBorder="1" applyAlignment="1">
      <alignment horizontal="right" vertical="top" wrapText="1" readingOrder="2"/>
    </xf>
    <xf numFmtId="0" fontId="40" fillId="0" borderId="2" xfId="0" applyFont="1" applyBorder="1" applyAlignment="1">
      <alignment horizontal="right" vertical="center" readingOrder="2"/>
    </xf>
    <xf numFmtId="0" fontId="48" fillId="0" borderId="2" xfId="0" applyFont="1" applyBorder="1" applyAlignment="1">
      <alignment horizontal="right" vertical="center" readingOrder="2"/>
    </xf>
    <xf numFmtId="0" fontId="33" fillId="0" borderId="0" xfId="0" applyFont="1" applyAlignment="1">
      <alignment horizontal="right" vertical="center" readingOrder="2"/>
    </xf>
    <xf numFmtId="0" fontId="33" fillId="0" borderId="0" xfId="4" applyFont="1" applyAlignment="1">
      <alignment horizontal="right" vertical="center" readingOrder="2"/>
    </xf>
    <xf numFmtId="0" fontId="27" fillId="0" borderId="2" xfId="4" applyFont="1" applyBorder="1" applyAlignment="1">
      <alignment horizontal="right" vertical="center" wrapText="1" readingOrder="2"/>
    </xf>
    <xf numFmtId="0" fontId="38" fillId="0" borderId="0" xfId="0" applyFont="1"/>
    <xf numFmtId="0" fontId="0" fillId="0" borderId="0" xfId="0" applyAlignment="1">
      <alignment horizontal="left" vertical="top" wrapText="1" indent="1"/>
    </xf>
    <xf numFmtId="0" fontId="32" fillId="0" borderId="2" xfId="0" applyFont="1" applyBorder="1" applyAlignment="1">
      <alignment horizontal="left" vertical="top" wrapText="1"/>
    </xf>
    <xf numFmtId="0" fontId="28" fillId="3" borderId="2" xfId="4" applyFont="1" applyFill="1" applyBorder="1" applyAlignment="1">
      <alignment horizontal="center" vertical="center" readingOrder="2"/>
    </xf>
    <xf numFmtId="0" fontId="35" fillId="0" borderId="2" xfId="0" applyFont="1" applyBorder="1" applyAlignment="1">
      <alignment horizontal="right" vertical="center" readingOrder="2"/>
    </xf>
    <xf numFmtId="0" fontId="50" fillId="0" borderId="2" xfId="0" applyFont="1" applyBorder="1" applyAlignment="1">
      <alignment horizontal="right" vertical="center" readingOrder="2"/>
    </xf>
    <xf numFmtId="0" fontId="14" fillId="0" borderId="0" xfId="0" applyFont="1" applyAlignment="1">
      <alignment horizontal="right" vertical="center" readingOrder="2"/>
    </xf>
    <xf numFmtId="0" fontId="26" fillId="0" borderId="9" xfId="4" applyFont="1" applyBorder="1" applyAlignment="1">
      <alignment horizontal="right" vertical="center" wrapText="1" readingOrder="2"/>
    </xf>
    <xf numFmtId="0" fontId="23" fillId="0" borderId="2" xfId="4" applyFont="1" applyBorder="1" applyAlignment="1">
      <alignment horizontal="right" vertical="center" wrapText="1" readingOrder="2"/>
    </xf>
    <xf numFmtId="0" fontId="19" fillId="0" borderId="0" xfId="4" applyFont="1" applyAlignment="1">
      <alignment horizontal="center" wrapText="1"/>
    </xf>
    <xf numFmtId="0" fontId="14" fillId="0" borderId="2" xfId="4" applyFont="1" applyBorder="1" applyAlignment="1">
      <alignment horizontal="center" vertical="center" wrapText="1" readingOrder="2"/>
    </xf>
    <xf numFmtId="0" fontId="28" fillId="0" borderId="2" xfId="4" applyFont="1" applyBorder="1" applyAlignment="1">
      <alignment horizontal="center" vertical="center" wrapText="1" readingOrder="2"/>
    </xf>
    <xf numFmtId="0" fontId="28" fillId="0" borderId="1" xfId="4" applyFont="1" applyBorder="1" applyAlignment="1">
      <alignment horizontal="right" vertical="center" wrapText="1"/>
    </xf>
    <xf numFmtId="0" fontId="28" fillId="0" borderId="0" xfId="4" applyFont="1" applyBorder="1" applyAlignment="1">
      <alignment horizontal="right" vertical="center" wrapText="1"/>
    </xf>
    <xf numFmtId="0" fontId="28" fillId="0" borderId="1" xfId="4" applyFont="1" applyBorder="1" applyAlignment="1">
      <alignment horizontal="center" vertical="center" wrapText="1"/>
    </xf>
    <xf numFmtId="0" fontId="28" fillId="0" borderId="1" xfId="4" applyFont="1" applyBorder="1" applyAlignment="1">
      <alignment horizontal="right" vertical="top" wrapText="1"/>
    </xf>
    <xf numFmtId="0" fontId="28" fillId="0" borderId="10" xfId="4" applyFont="1" applyBorder="1" applyAlignment="1">
      <alignment horizontal="right" vertical="center" wrapText="1"/>
    </xf>
    <xf numFmtId="0" fontId="28" fillId="0" borderId="2" xfId="4" applyFont="1" applyBorder="1" applyAlignment="1">
      <alignment horizontal="right" vertical="center" wrapText="1"/>
    </xf>
    <xf numFmtId="0" fontId="28" fillId="0" borderId="37" xfId="4" applyFont="1" applyBorder="1" applyAlignment="1">
      <alignment horizontal="right" vertical="center" wrapText="1"/>
    </xf>
    <xf numFmtId="0" fontId="51" fillId="0" borderId="26" xfId="0" applyFont="1" applyBorder="1" applyAlignment="1">
      <alignment horizontal="left" vertical="top" wrapText="1" readingOrder="2"/>
    </xf>
    <xf numFmtId="0" fontId="23" fillId="0" borderId="2" xfId="4" applyFont="1" applyBorder="1" applyAlignment="1">
      <alignment horizontal="right" vertical="center" wrapText="1"/>
    </xf>
    <xf numFmtId="0" fontId="38" fillId="0" borderId="0" xfId="0" applyFont="1" applyAlignment="1">
      <alignment horizontal="right" vertical="center" readingOrder="2"/>
    </xf>
    <xf numFmtId="0" fontId="28" fillId="3" borderId="2" xfId="4" applyFont="1" applyFill="1" applyBorder="1" applyAlignment="1">
      <alignment horizontal="center" vertical="center" wrapText="1" readingOrder="2"/>
    </xf>
    <xf numFmtId="0" fontId="0" fillId="0" borderId="0" xfId="0" applyAlignment="1">
      <alignment wrapText="1"/>
    </xf>
    <xf numFmtId="0" fontId="44" fillId="0" borderId="0" xfId="0" applyFont="1" applyAlignment="1">
      <alignment horizontal="right" vertical="center" readingOrder="2"/>
    </xf>
    <xf numFmtId="0" fontId="4" fillId="0" borderId="2" xfId="4" applyBorder="1" applyAlignment="1">
      <alignment horizontal="right" wrapText="1" readingOrder="2"/>
    </xf>
    <xf numFmtId="0" fontId="20" fillId="0" borderId="2" xfId="0" applyFont="1" applyBorder="1" applyAlignment="1">
      <alignment horizontal="right" vertical="center" wrapText="1" readingOrder="2"/>
    </xf>
    <xf numFmtId="0" fontId="49" fillId="0" borderId="2" xfId="0" applyFont="1" applyBorder="1" applyAlignment="1">
      <alignment horizontal="right" vertical="center" readingOrder="2"/>
    </xf>
    <xf numFmtId="0" fontId="20" fillId="0" borderId="0" xfId="0" applyFont="1" applyAlignment="1">
      <alignment horizontal="right" vertical="center" readingOrder="2"/>
    </xf>
    <xf numFmtId="0" fontId="28" fillId="0" borderId="2" xfId="4" applyFont="1" applyFill="1" applyBorder="1" applyAlignment="1">
      <alignment horizontal="right" vertical="center" wrapText="1" readingOrder="2"/>
    </xf>
    <xf numFmtId="0" fontId="28" fillId="3" borderId="2" xfId="4" applyFont="1" applyFill="1" applyBorder="1" applyAlignment="1" applyProtection="1">
      <alignment horizontal="center" vertical="center" readingOrder="2"/>
    </xf>
    <xf numFmtId="0" fontId="49" fillId="0" borderId="2" xfId="0" applyFont="1" applyBorder="1" applyAlignment="1">
      <alignment horizontal="right" vertical="center" wrapText="1" readingOrder="2"/>
    </xf>
    <xf numFmtId="0" fontId="37" fillId="0" borderId="2" xfId="0" applyFont="1" applyBorder="1" applyAlignment="1">
      <alignment horizontal="right" vertical="center" wrapText="1" readingOrder="2"/>
    </xf>
    <xf numFmtId="0" fontId="28" fillId="0" borderId="2" xfId="3" applyFont="1" applyBorder="1" applyAlignment="1">
      <alignment horizontal="right" readingOrder="2"/>
    </xf>
    <xf numFmtId="0" fontId="28" fillId="0" borderId="0" xfId="3" applyFont="1" applyAlignment="1">
      <alignment horizontal="right" readingOrder="2"/>
    </xf>
    <xf numFmtId="0" fontId="28" fillId="0" borderId="0" xfId="1" applyFont="1" applyAlignment="1">
      <alignment horizontal="right" readingOrder="2"/>
    </xf>
    <xf numFmtId="0" fontId="26" fillId="0" borderId="2" xfId="1" applyFont="1" applyBorder="1" applyAlignment="1">
      <alignment horizontal="right" readingOrder="2"/>
    </xf>
    <xf numFmtId="0" fontId="26" fillId="0" borderId="2" xfId="1" applyFont="1" applyFill="1" applyBorder="1" applyAlignment="1">
      <alignment horizontal="right" readingOrder="2"/>
    </xf>
    <xf numFmtId="0" fontId="26" fillId="0" borderId="0" xfId="1" applyFont="1" applyAlignment="1">
      <alignment horizontal="right" readingOrder="2"/>
    </xf>
    <xf numFmtId="0" fontId="4" fillId="0" borderId="0" xfId="1" applyFont="1" applyAlignment="1">
      <alignment horizontal="left" wrapText="1"/>
    </xf>
    <xf numFmtId="0" fontId="30" fillId="3" borderId="2" xfId="4" applyFont="1" applyFill="1" applyBorder="1" applyAlignment="1">
      <alignment horizontal="right" vertical="center" readingOrder="2"/>
    </xf>
    <xf numFmtId="0" fontId="28" fillId="0" borderId="2" xfId="1" applyFont="1" applyBorder="1" applyAlignment="1">
      <alignment horizontal="right" vertical="top" wrapText="1" readingOrder="2"/>
    </xf>
    <xf numFmtId="0" fontId="28" fillId="0" borderId="6" xfId="3" applyFont="1" applyBorder="1" applyAlignment="1">
      <alignment horizontal="center" vertical="center" wrapText="1" readingOrder="2"/>
    </xf>
    <xf numFmtId="0" fontId="28" fillId="0" borderId="6" xfId="3" applyFont="1" applyBorder="1" applyAlignment="1">
      <alignment vertical="center" wrapText="1" readingOrder="2"/>
    </xf>
    <xf numFmtId="0" fontId="28" fillId="0" borderId="2" xfId="3" applyFont="1" applyBorder="1" applyAlignment="1">
      <alignment vertical="center" wrapText="1" readingOrder="2"/>
    </xf>
    <xf numFmtId="0" fontId="28" fillId="0" borderId="0" xfId="3" applyFont="1" applyAlignment="1">
      <alignment vertical="center"/>
    </xf>
    <xf numFmtId="0" fontId="28" fillId="3" borderId="1" xfId="4" applyFont="1" applyFill="1" applyBorder="1" applyAlignment="1" applyProtection="1">
      <alignment horizontal="right" vertical="center" readingOrder="2"/>
    </xf>
    <xf numFmtId="0" fontId="28" fillId="3" borderId="10" xfId="4" applyFont="1" applyFill="1" applyBorder="1" applyAlignment="1" applyProtection="1">
      <alignment horizontal="right" vertical="center" readingOrder="2"/>
    </xf>
    <xf numFmtId="0" fontId="28" fillId="0" borderId="2" xfId="1" applyFont="1" applyBorder="1" applyAlignment="1">
      <alignment horizontal="right" readingOrder="2"/>
    </xf>
    <xf numFmtId="0" fontId="26" fillId="0" borderId="2" xfId="3" applyFont="1" applyFill="1" applyBorder="1" applyAlignment="1">
      <alignment horizontal="right" vertical="center" readingOrder="2"/>
    </xf>
    <xf numFmtId="0" fontId="26" fillId="0" borderId="2" xfId="3" applyFont="1" applyBorder="1" applyAlignment="1">
      <alignment horizontal="right" wrapText="1" readingOrder="2"/>
    </xf>
    <xf numFmtId="0" fontId="23" fillId="0" borderId="2" xfId="4" applyFont="1" applyFill="1" applyBorder="1" applyAlignment="1">
      <alignment horizontal="right" wrapText="1" readingOrder="2"/>
    </xf>
    <xf numFmtId="0" fontId="28" fillId="3" borderId="2" xfId="4" applyFont="1" applyFill="1" applyBorder="1" applyAlignment="1">
      <alignment horizontal="right" vertical="center" readingOrder="2"/>
    </xf>
    <xf numFmtId="0" fontId="23" fillId="0" borderId="2" xfId="4" applyFont="1" applyBorder="1" applyAlignment="1">
      <alignment horizontal="right" readingOrder="2"/>
    </xf>
    <xf numFmtId="0" fontId="23" fillId="0" borderId="2" xfId="4" applyFont="1" applyBorder="1" applyAlignment="1">
      <alignment horizontal="right" wrapText="1" readingOrder="2"/>
    </xf>
    <xf numFmtId="0" fontId="23" fillId="0" borderId="2" xfId="4" applyFont="1" applyFill="1" applyBorder="1" applyAlignment="1">
      <alignment horizontal="right" vertical="center" wrapText="1" readingOrder="2"/>
    </xf>
    <xf numFmtId="0" fontId="23" fillId="0" borderId="2" xfId="4" applyFont="1" applyFill="1" applyBorder="1" applyAlignment="1">
      <alignment horizontal="right" readingOrder="2"/>
    </xf>
    <xf numFmtId="0" fontId="23" fillId="0" borderId="2" xfId="3" applyFont="1" applyBorder="1" applyAlignment="1">
      <alignment horizontal="right" wrapText="1" readingOrder="2"/>
    </xf>
    <xf numFmtId="0" fontId="26" fillId="0" borderId="2" xfId="3" applyFont="1" applyFill="1" applyBorder="1" applyAlignment="1">
      <alignment horizontal="right" vertical="center" wrapText="1" readingOrder="2"/>
    </xf>
    <xf numFmtId="0" fontId="23" fillId="0" borderId="2" xfId="3" applyFont="1" applyFill="1" applyBorder="1" applyAlignment="1">
      <alignment horizontal="right" wrapText="1" readingOrder="2"/>
    </xf>
    <xf numFmtId="0" fontId="26" fillId="0" borderId="0" xfId="3" applyFont="1" applyAlignment="1">
      <alignment horizontal="right" readingOrder="2"/>
    </xf>
    <xf numFmtId="0" fontId="23" fillId="0" borderId="0" xfId="3" applyFont="1" applyAlignment="1">
      <alignment horizontal="right" readingOrder="2"/>
    </xf>
    <xf numFmtId="0" fontId="28" fillId="0" borderId="2" xfId="3" applyFont="1" applyFill="1" applyBorder="1" applyAlignment="1">
      <alignment horizontal="right" vertical="center" wrapText="1" readingOrder="2"/>
    </xf>
    <xf numFmtId="0" fontId="26" fillId="0" borderId="0" xfId="4" applyFont="1" applyFill="1" applyBorder="1" applyAlignment="1">
      <alignment vertical="center" wrapText="1"/>
    </xf>
    <xf numFmtId="0" fontId="49" fillId="0" borderId="2" xfId="0" applyFont="1" applyBorder="1" applyAlignment="1">
      <alignment horizontal="right" wrapText="1" readingOrder="2"/>
    </xf>
    <xf numFmtId="0" fontId="23" fillId="2" borderId="2" xfId="3" applyFont="1" applyFill="1" applyBorder="1" applyAlignment="1">
      <alignment horizontal="center" vertical="center" wrapText="1"/>
    </xf>
    <xf numFmtId="0" fontId="28" fillId="0" borderId="2" xfId="3" applyFont="1" applyBorder="1" applyAlignment="1">
      <alignment horizontal="right" vertical="center" readingOrder="2"/>
    </xf>
    <xf numFmtId="0" fontId="26" fillId="0" borderId="2" xfId="3" applyFont="1" applyBorder="1" applyAlignment="1">
      <alignment horizontal="right" vertical="center" wrapText="1" readingOrder="2"/>
    </xf>
    <xf numFmtId="0" fontId="23" fillId="0" borderId="2" xfId="0" applyFont="1" applyBorder="1" applyAlignment="1">
      <alignment horizontal="center" vertical="center"/>
    </xf>
    <xf numFmtId="0" fontId="14" fillId="0" borderId="2" xfId="0" applyFont="1" applyBorder="1" applyAlignment="1">
      <alignment horizontal="right" wrapText="1" readingOrder="2"/>
    </xf>
    <xf numFmtId="0" fontId="23" fillId="0" borderId="2" xfId="0" applyFont="1" applyBorder="1" applyAlignment="1">
      <alignment horizontal="right" vertical="center" wrapText="1" readingOrder="2"/>
    </xf>
    <xf numFmtId="0" fontId="23" fillId="0" borderId="2" xfId="0" applyFont="1" applyBorder="1" applyAlignment="1">
      <alignment horizontal="right" wrapText="1" readingOrder="2"/>
    </xf>
    <xf numFmtId="0" fontId="20" fillId="0" borderId="0" xfId="0" applyFont="1" applyAlignment="1">
      <alignment horizontal="right" readingOrder="2"/>
    </xf>
    <xf numFmtId="0" fontId="4" fillId="0" borderId="0" xfId="1" applyAlignment="1">
      <alignment wrapText="1"/>
    </xf>
    <xf numFmtId="0" fontId="5" fillId="0" borderId="2" xfId="1" applyFont="1" applyBorder="1" applyAlignment="1">
      <alignment horizontal="right" vertical="center" wrapText="1" readingOrder="2"/>
    </xf>
    <xf numFmtId="0" fontId="4" fillId="0" borderId="2" xfId="1" applyFont="1" applyBorder="1" applyAlignment="1">
      <alignment horizontal="right" vertical="center" wrapText="1" readingOrder="2"/>
    </xf>
    <xf numFmtId="0" fontId="4" fillId="2" borderId="0" xfId="1" applyFill="1" applyBorder="1" applyAlignment="1">
      <alignment horizontal="right" vertical="center" wrapText="1" readingOrder="2"/>
    </xf>
    <xf numFmtId="0" fontId="4" fillId="0" borderId="0" xfId="1" applyBorder="1" applyAlignment="1">
      <alignment horizontal="right" vertical="center" textRotation="90" readingOrder="2"/>
    </xf>
    <xf numFmtId="0" fontId="4" fillId="0" borderId="0" xfId="1" applyBorder="1" applyAlignment="1">
      <alignment horizontal="right" readingOrder="2"/>
    </xf>
    <xf numFmtId="0" fontId="4" fillId="0" borderId="0" xfId="1" applyAlignment="1">
      <alignment horizontal="right" readingOrder="2"/>
    </xf>
    <xf numFmtId="0" fontId="28" fillId="3" borderId="2" xfId="4" applyFont="1" applyFill="1" applyBorder="1" applyAlignment="1">
      <alignment vertical="center" readingOrder="2"/>
    </xf>
    <xf numFmtId="0" fontId="14" fillId="3" borderId="2" xfId="4" applyFont="1" applyFill="1" applyBorder="1" applyAlignment="1">
      <alignment horizontal="center" vertical="center" wrapText="1" readingOrder="2"/>
    </xf>
    <xf numFmtId="0" fontId="14" fillId="3" borderId="2" xfId="4" applyFont="1" applyFill="1" applyBorder="1" applyAlignment="1">
      <alignment horizontal="right" vertical="center" wrapText="1" readingOrder="2"/>
    </xf>
    <xf numFmtId="0" fontId="14" fillId="0" borderId="2" xfId="1" applyFont="1" applyBorder="1" applyAlignment="1">
      <alignment horizontal="right" vertical="center" readingOrder="2"/>
    </xf>
    <xf numFmtId="0" fontId="14" fillId="0" borderId="2" xfId="1" applyFont="1" applyBorder="1" applyAlignment="1">
      <alignment horizontal="right" readingOrder="2"/>
    </xf>
    <xf numFmtId="0" fontId="26" fillId="0" borderId="2" xfId="1" applyFont="1" applyBorder="1" applyAlignment="1">
      <alignment horizontal="right" vertical="top" wrapText="1" readingOrder="2"/>
    </xf>
    <xf numFmtId="0" fontId="23" fillId="0" borderId="2" xfId="1" applyFont="1" applyBorder="1" applyAlignment="1">
      <alignment horizontal="right" vertical="top" wrapText="1" readingOrder="2"/>
    </xf>
    <xf numFmtId="49" fontId="28" fillId="0" borderId="2" xfId="1" applyNumberFormat="1" applyFont="1" applyBorder="1" applyAlignment="1">
      <alignment horizontal="right" vertical="center" readingOrder="2"/>
    </xf>
    <xf numFmtId="49" fontId="28" fillId="0" borderId="2" xfId="1" applyNumberFormat="1" applyFont="1" applyBorder="1" applyAlignment="1">
      <alignment horizontal="right" readingOrder="2"/>
    </xf>
    <xf numFmtId="0" fontId="24" fillId="0" borderId="0" xfId="0" applyFont="1" applyAlignment="1">
      <alignment horizontal="right" readingOrder="2"/>
    </xf>
    <xf numFmtId="0" fontId="35" fillId="0" borderId="2" xfId="0" applyFont="1" applyBorder="1" applyAlignment="1">
      <alignment horizontal="right" vertical="center" wrapText="1" readingOrder="2"/>
    </xf>
    <xf numFmtId="0" fontId="23" fillId="0" borderId="2" xfId="0" applyFont="1" applyBorder="1" applyAlignment="1">
      <alignment horizontal="right" readingOrder="2"/>
    </xf>
    <xf numFmtId="0" fontId="23" fillId="0" borderId="2" xfId="0" applyFont="1" applyBorder="1"/>
    <xf numFmtId="0" fontId="14" fillId="0" borderId="2" xfId="0" applyFont="1" applyBorder="1" applyAlignment="1">
      <alignment horizontal="right" readingOrder="2"/>
    </xf>
    <xf numFmtId="0" fontId="28" fillId="0" borderId="0" xfId="1" applyFont="1"/>
    <xf numFmtId="0" fontId="20" fillId="0" borderId="0" xfId="0" applyFont="1" applyAlignment="1">
      <alignment readingOrder="2"/>
    </xf>
    <xf numFmtId="0" fontId="24" fillId="0" borderId="0" xfId="0" applyFont="1" applyAlignment="1">
      <alignment horizontal="center" vertical="center" readingOrder="2"/>
    </xf>
    <xf numFmtId="0" fontId="51" fillId="0" borderId="38" xfId="0" applyFont="1" applyBorder="1" applyAlignment="1">
      <alignment horizontal="right" vertical="center" wrapText="1" readingOrder="2"/>
    </xf>
    <xf numFmtId="0" fontId="51" fillId="0" borderId="40" xfId="0" applyFont="1" applyBorder="1" applyAlignment="1">
      <alignment horizontal="right" vertical="center" wrapText="1" readingOrder="2"/>
    </xf>
    <xf numFmtId="0" fontId="20" fillId="0" borderId="0" xfId="0" applyFont="1" applyAlignment="1">
      <alignment horizontal="center" vertical="center" readingOrder="2"/>
    </xf>
    <xf numFmtId="0" fontId="26" fillId="0" borderId="2" xfId="3" applyFont="1" applyFill="1" applyBorder="1" applyAlignment="1">
      <alignment horizontal="right" wrapText="1" readingOrder="2"/>
    </xf>
    <xf numFmtId="0" fontId="26" fillId="0" borderId="2" xfId="3" applyFont="1" applyFill="1" applyBorder="1" applyAlignment="1">
      <alignment horizontal="right" readingOrder="2"/>
    </xf>
    <xf numFmtId="0" fontId="28" fillId="0" borderId="2" xfId="3" applyFont="1" applyBorder="1" applyAlignment="1">
      <alignment horizontal="center" vertical="center" wrapText="1" readingOrder="2"/>
    </xf>
    <xf numFmtId="0" fontId="26" fillId="0" borderId="2" xfId="3" applyFont="1" applyBorder="1" applyAlignment="1">
      <alignment vertical="center" wrapText="1" readingOrder="2"/>
    </xf>
    <xf numFmtId="0" fontId="26" fillId="0" borderId="2" xfId="3" applyFont="1" applyBorder="1" applyAlignment="1">
      <alignment wrapText="1" readingOrder="2"/>
    </xf>
    <xf numFmtId="0" fontId="26" fillId="0" borderId="0" xfId="3" applyFont="1" applyBorder="1" applyAlignment="1">
      <alignment horizontal="left"/>
    </xf>
    <xf numFmtId="0" fontId="23" fillId="0" borderId="0" xfId="0" applyFont="1"/>
    <xf numFmtId="0" fontId="26" fillId="0" borderId="0" xfId="3" applyFont="1" applyFill="1" applyBorder="1" applyAlignment="1">
      <alignment horizontal="left"/>
    </xf>
    <xf numFmtId="0" fontId="26" fillId="0" borderId="2" xfId="0" applyFont="1" applyBorder="1" applyAlignment="1">
      <alignment horizontal="right" readingOrder="2"/>
    </xf>
    <xf numFmtId="0" fontId="28" fillId="0" borderId="8" xfId="3" applyFont="1" applyFill="1" applyBorder="1" applyAlignment="1">
      <alignment horizontal="right" vertical="center" wrapText="1" readingOrder="2"/>
    </xf>
    <xf numFmtId="0" fontId="28" fillId="0" borderId="8" xfId="3" applyFont="1" applyBorder="1" applyAlignment="1">
      <alignment horizontal="right" vertical="center" readingOrder="2"/>
    </xf>
    <xf numFmtId="0" fontId="28" fillId="0" borderId="0" xfId="3" applyFont="1" applyBorder="1" applyAlignment="1">
      <alignment horizontal="right" vertical="center" readingOrder="2"/>
    </xf>
    <xf numFmtId="0" fontId="28" fillId="0" borderId="0" xfId="3" applyFont="1" applyAlignment="1">
      <alignment horizontal="right" vertical="center" readingOrder="2"/>
    </xf>
    <xf numFmtId="0" fontId="29" fillId="0" borderId="2" xfId="7" applyFont="1" applyBorder="1" applyAlignment="1">
      <alignment horizontal="center" vertical="center" wrapText="1"/>
    </xf>
    <xf numFmtId="0" fontId="27" fillId="0" borderId="2" xfId="0" applyFont="1" applyBorder="1" applyAlignment="1">
      <alignment horizontal="right" vertical="center" wrapText="1" readingOrder="2"/>
    </xf>
    <xf numFmtId="0" fontId="28" fillId="0" borderId="2" xfId="4" applyFont="1" applyBorder="1" applyAlignment="1">
      <alignment horizontal="right" vertical="center" wrapText="1" readingOrder="2"/>
    </xf>
    <xf numFmtId="0" fontId="14" fillId="0" borderId="2" xfId="4" applyFont="1" applyBorder="1" applyAlignment="1">
      <alignment horizontal="center" vertical="center" wrapText="1"/>
    </xf>
    <xf numFmtId="0" fontId="26" fillId="0" borderId="2" xfId="3" applyFont="1" applyBorder="1" applyAlignment="1">
      <alignment horizontal="center" vertical="center"/>
    </xf>
    <xf numFmtId="0" fontId="28" fillId="0" borderId="2" xfId="3" applyFont="1" applyBorder="1" applyAlignment="1">
      <alignment horizontal="right" vertical="center" wrapText="1" readingOrder="2"/>
    </xf>
    <xf numFmtId="0" fontId="28" fillId="0" borderId="2" xfId="1" applyFont="1" applyBorder="1" applyAlignment="1">
      <alignment horizontal="right" vertical="center" wrapText="1" readingOrder="2"/>
    </xf>
    <xf numFmtId="0" fontId="26" fillId="0" borderId="6" xfId="1" applyFont="1" applyBorder="1" applyAlignment="1">
      <alignment horizontal="center" vertical="center" wrapText="1"/>
    </xf>
    <xf numFmtId="0" fontId="26" fillId="0" borderId="3" xfId="1" applyFont="1" applyBorder="1" applyAlignment="1">
      <alignment horizontal="center" vertical="center" wrapText="1"/>
    </xf>
    <xf numFmtId="0" fontId="28" fillId="0" borderId="6" xfId="1" applyFont="1" applyBorder="1" applyAlignment="1">
      <alignment horizontal="right" vertical="center" wrapText="1" readingOrder="2"/>
    </xf>
    <xf numFmtId="0" fontId="26" fillId="0" borderId="2" xfId="1" applyFont="1" applyBorder="1" applyAlignment="1">
      <alignment horizontal="left" wrapText="1"/>
    </xf>
    <xf numFmtId="0" fontId="28" fillId="0" borderId="9" xfId="1" applyFont="1" applyBorder="1" applyAlignment="1">
      <alignment horizontal="right" vertical="center" wrapText="1" readingOrder="2"/>
    </xf>
    <xf numFmtId="0" fontId="26" fillId="0" borderId="2" xfId="1" applyFont="1" applyBorder="1" applyAlignment="1">
      <alignment horizontal="right" vertical="center" readingOrder="2"/>
    </xf>
    <xf numFmtId="0" fontId="26" fillId="0" borderId="2" xfId="4" applyFont="1" applyBorder="1" applyAlignment="1">
      <alignment horizontal="right" wrapText="1" readingOrder="2"/>
    </xf>
    <xf numFmtId="0" fontId="26" fillId="0" borderId="2" xfId="4" applyFont="1" applyBorder="1" applyAlignment="1">
      <alignment horizontal="left" wrapText="1"/>
    </xf>
    <xf numFmtId="0" fontId="26" fillId="0" borderId="2" xfId="4" applyFont="1" applyFill="1" applyBorder="1" applyAlignment="1">
      <alignment horizontal="right" vertical="center" wrapText="1" readingOrder="2"/>
    </xf>
    <xf numFmtId="0" fontId="26" fillId="0" borderId="2" xfId="4" applyFont="1" applyBorder="1" applyAlignment="1">
      <alignment horizontal="left" vertical="center" wrapText="1"/>
    </xf>
    <xf numFmtId="0" fontId="28" fillId="0" borderId="2" xfId="3" applyFont="1" applyFill="1" applyBorder="1" applyAlignment="1">
      <alignment horizontal="right" vertical="center" wrapText="1" readingOrder="2"/>
    </xf>
    <xf numFmtId="0" fontId="28" fillId="0" borderId="2" xfId="3" applyFont="1" applyFill="1" applyBorder="1" applyAlignment="1">
      <alignment horizontal="center" vertical="center" wrapText="1"/>
    </xf>
    <xf numFmtId="0" fontId="26" fillId="0" borderId="2" xfId="3" applyFont="1" applyBorder="1" applyAlignment="1">
      <alignment horizontal="center" vertical="center" wrapText="1"/>
    </xf>
    <xf numFmtId="0" fontId="28" fillId="0" borderId="2" xfId="4" applyFont="1" applyFill="1" applyBorder="1" applyAlignment="1">
      <alignment horizontal="right" vertical="center" wrapText="1" readingOrder="2"/>
    </xf>
    <xf numFmtId="0" fontId="28" fillId="0" borderId="2" xfId="4" applyFont="1" applyBorder="1" applyAlignment="1">
      <alignment horizontal="center" vertical="center" wrapText="1"/>
    </xf>
    <xf numFmtId="0" fontId="5" fillId="0" borderId="2" xfId="1" applyFont="1" applyBorder="1" applyAlignment="1">
      <alignment horizontal="right" vertical="top" wrapText="1" readingOrder="2"/>
    </xf>
    <xf numFmtId="0" fontId="26" fillId="0" borderId="2" xfId="1" applyFont="1" applyBorder="1" applyAlignment="1">
      <alignment horizontal="right" wrapText="1" readingOrder="2"/>
    </xf>
    <xf numFmtId="0" fontId="14" fillId="3" borderId="2" xfId="4" applyFont="1" applyFill="1" applyBorder="1" applyAlignment="1" applyProtection="1">
      <alignment horizontal="center" vertical="center" readingOrder="2"/>
    </xf>
    <xf numFmtId="0" fontId="28" fillId="3" borderId="2" xfId="4" applyFont="1" applyFill="1" applyBorder="1" applyAlignment="1" applyProtection="1">
      <alignment horizontal="center" vertical="top"/>
    </xf>
    <xf numFmtId="0" fontId="26" fillId="0" borderId="2" xfId="1" applyFont="1" applyBorder="1" applyAlignment="1">
      <alignment horizontal="right" readingOrder="2"/>
    </xf>
    <xf numFmtId="0" fontId="26" fillId="0" borderId="2" xfId="1" applyFont="1" applyBorder="1" applyAlignment="1">
      <alignment horizontal="right" vertical="center" wrapText="1" readingOrder="2"/>
    </xf>
    <xf numFmtId="0" fontId="26" fillId="0" borderId="2" xfId="3" applyFont="1" applyFill="1" applyBorder="1" applyAlignment="1">
      <alignment horizontal="center" vertical="center"/>
    </xf>
    <xf numFmtId="0" fontId="0" fillId="0" borderId="2" xfId="0" applyFont="1" applyBorder="1" applyAlignment="1">
      <alignment horizontal="center" vertical="center" wrapText="1"/>
    </xf>
    <xf numFmtId="0" fontId="26" fillId="0" borderId="2" xfId="3" applyFont="1" applyFill="1" applyBorder="1" applyAlignment="1">
      <alignment horizontal="right" vertical="center" wrapText="1" readingOrder="2"/>
    </xf>
    <xf numFmtId="0" fontId="30" fillId="0" borderId="35" xfId="7" applyFont="1" applyBorder="1" applyAlignment="1"/>
    <xf numFmtId="0" fontId="30" fillId="0" borderId="36" xfId="7" applyFont="1" applyBorder="1" applyAlignment="1"/>
    <xf numFmtId="0" fontId="40" fillId="0" borderId="38" xfId="0" applyFont="1" applyBorder="1" applyAlignment="1">
      <alignment horizontal="right" wrapText="1" readingOrder="2"/>
    </xf>
    <xf numFmtId="0" fontId="30" fillId="0" borderId="0" xfId="6" applyFont="1" applyAlignment="1">
      <alignment horizontal="right" vertical="center" wrapText="1" readingOrder="2"/>
    </xf>
    <xf numFmtId="0" fontId="32" fillId="0" borderId="38" xfId="0" applyFont="1" applyBorder="1" applyAlignment="1">
      <alignment horizontal="right" vertical="center" wrapText="1" readingOrder="1"/>
    </xf>
    <xf numFmtId="0" fontId="29" fillId="0" borderId="38" xfId="6" applyFont="1" applyBorder="1" applyAlignment="1">
      <alignment horizontal="right" vertical="center" wrapText="1"/>
    </xf>
    <xf numFmtId="0" fontId="29" fillId="0" borderId="38" xfId="4" applyFont="1" applyBorder="1" applyAlignment="1">
      <alignment horizontal="right" vertical="center" wrapText="1"/>
    </xf>
    <xf numFmtId="0" fontId="30" fillId="3" borderId="38" xfId="7" applyFont="1" applyFill="1" applyBorder="1" applyAlignment="1">
      <alignment horizontal="right" vertical="center" readingOrder="2"/>
    </xf>
    <xf numFmtId="0" fontId="2" fillId="0" borderId="38" xfId="0" applyFont="1" applyBorder="1" applyAlignment="1">
      <alignment horizontal="right" vertical="center" wrapText="1" readingOrder="2"/>
    </xf>
    <xf numFmtId="0" fontId="26" fillId="0" borderId="0" xfId="6" applyFont="1" applyAlignment="1">
      <alignment horizontal="right" vertical="center" readingOrder="2"/>
    </xf>
    <xf numFmtId="0" fontId="0" fillId="0" borderId="0" xfId="0" applyAlignment="1">
      <alignment horizontal="right"/>
    </xf>
    <xf numFmtId="0" fontId="4" fillId="0" borderId="0" xfId="6" applyFont="1" applyAlignment="1">
      <alignment horizontal="right"/>
    </xf>
    <xf numFmtId="0" fontId="30" fillId="3" borderId="38" xfId="4" applyFont="1" applyFill="1" applyBorder="1" applyAlignment="1">
      <alignment horizontal="right" vertical="center" wrapText="1"/>
    </xf>
    <xf numFmtId="0" fontId="30" fillId="3" borderId="38" xfId="7" applyFont="1" applyFill="1" applyBorder="1" applyAlignment="1">
      <alignment horizontal="right" vertical="center" wrapText="1" readingOrder="2"/>
    </xf>
    <xf numFmtId="0" fontId="30" fillId="3" borderId="38" xfId="7" applyFont="1" applyFill="1" applyBorder="1" applyAlignment="1">
      <alignment horizontal="right" vertical="center"/>
    </xf>
    <xf numFmtId="0" fontId="5" fillId="0" borderId="0" xfId="6" applyFont="1" applyAlignment="1">
      <alignment horizontal="right"/>
    </xf>
    <xf numFmtId="0" fontId="30" fillId="2" borderId="38" xfId="7" applyFont="1" applyFill="1" applyBorder="1" applyAlignment="1">
      <alignment horizontal="right" vertical="center"/>
    </xf>
    <xf numFmtId="0" fontId="30" fillId="0" borderId="38" xfId="4" applyFont="1" applyFill="1" applyBorder="1" applyAlignment="1">
      <alignment horizontal="right" vertical="center"/>
    </xf>
    <xf numFmtId="0" fontId="29" fillId="0" borderId="38" xfId="7" applyFont="1" applyBorder="1" applyAlignment="1">
      <alignment horizontal="right" vertical="center"/>
    </xf>
    <xf numFmtId="0" fontId="30" fillId="0" borderId="38" xfId="7" applyFont="1" applyFill="1" applyBorder="1" applyAlignment="1">
      <alignment horizontal="right" vertical="center"/>
    </xf>
    <xf numFmtId="0" fontId="30" fillId="0" borderId="38" xfId="4" applyFont="1" applyBorder="1" applyAlignment="1">
      <alignment horizontal="right" vertical="center"/>
    </xf>
    <xf numFmtId="0" fontId="29" fillId="0" borderId="38" xfId="6" applyFont="1" applyBorder="1" applyAlignment="1">
      <alignment horizontal="right" vertical="center"/>
    </xf>
    <xf numFmtId="0" fontId="41" fillId="0" borderId="38" xfId="4" applyFont="1" applyBorder="1" applyAlignment="1">
      <alignment horizontal="right" vertical="center" wrapText="1"/>
    </xf>
    <xf numFmtId="0" fontId="22" fillId="0" borderId="0" xfId="6" applyFont="1" applyAlignment="1">
      <alignment horizontal="right" vertical="center"/>
    </xf>
    <xf numFmtId="0" fontId="30" fillId="0" borderId="0" xfId="6" applyFont="1" applyAlignment="1">
      <alignment horizontal="right" vertical="center"/>
    </xf>
    <xf numFmtId="0" fontId="29" fillId="0" borderId="0" xfId="6" applyFont="1" applyAlignment="1">
      <alignment horizontal="right" vertical="center"/>
    </xf>
    <xf numFmtId="0" fontId="30" fillId="0" borderId="39" xfId="4" applyFont="1" applyBorder="1" applyAlignment="1">
      <alignment horizontal="right" vertical="center"/>
    </xf>
    <xf numFmtId="0" fontId="30" fillId="0" borderId="39" xfId="6" applyFont="1" applyBorder="1" applyAlignment="1">
      <alignment horizontal="right" vertical="center" wrapText="1" readingOrder="2"/>
    </xf>
    <xf numFmtId="0" fontId="32" fillId="0" borderId="39" xfId="0" applyFont="1" applyBorder="1" applyAlignment="1">
      <alignment horizontal="right" vertical="center" wrapText="1" readingOrder="2"/>
    </xf>
    <xf numFmtId="0" fontId="29" fillId="0" borderId="38" xfId="6" applyFont="1" applyBorder="1" applyAlignment="1">
      <alignment horizontal="right" wrapText="1" readingOrder="2"/>
    </xf>
    <xf numFmtId="0" fontId="30" fillId="0" borderId="38" xfId="4" applyFont="1" applyBorder="1" applyAlignment="1">
      <alignment vertical="center"/>
    </xf>
    <xf numFmtId="0" fontId="30" fillId="0" borderId="38" xfId="4" applyFont="1" applyBorder="1" applyAlignment="1">
      <alignment vertical="center" wrapText="1"/>
    </xf>
    <xf numFmtId="0" fontId="30" fillId="0" borderId="38" xfId="6" applyFont="1" applyBorder="1" applyAlignment="1">
      <alignment vertical="center" wrapText="1"/>
    </xf>
    <xf numFmtId="0" fontId="30" fillId="0" borderId="0" xfId="6" applyFont="1" applyAlignment="1">
      <alignment vertical="center"/>
    </xf>
    <xf numFmtId="0" fontId="14" fillId="0" borderId="0" xfId="4" applyFont="1" applyAlignment="1">
      <alignment wrapText="1"/>
    </xf>
    <xf numFmtId="0" fontId="28" fillId="0" borderId="0" xfId="4" applyFont="1" applyAlignment="1">
      <alignment horizontal="right" vertical="center" wrapText="1" readingOrder="2"/>
    </xf>
    <xf numFmtId="0" fontId="26" fillId="0" borderId="0" xfId="4" applyFont="1" applyAlignment="1">
      <alignment wrapText="1"/>
    </xf>
    <xf numFmtId="0" fontId="14" fillId="3" borderId="2" xfId="4" applyFont="1" applyFill="1" applyBorder="1" applyAlignment="1">
      <alignment horizontal="center" wrapText="1"/>
    </xf>
    <xf numFmtId="0" fontId="28" fillId="3" borderId="2" xfId="4" applyFont="1" applyFill="1" applyBorder="1" applyAlignment="1">
      <alignment horizontal="center" wrapText="1"/>
    </xf>
    <xf numFmtId="0" fontId="50" fillId="0" borderId="2" xfId="0" applyFont="1" applyBorder="1" applyAlignment="1">
      <alignment horizontal="right" vertical="center" wrapText="1" readingOrder="2"/>
    </xf>
    <xf numFmtId="0" fontId="38" fillId="0" borderId="2" xfId="0" applyFont="1" applyBorder="1" applyAlignment="1">
      <alignment horizontal="right" vertical="center" wrapText="1" readingOrder="2"/>
    </xf>
    <xf numFmtId="0" fontId="44" fillId="0" borderId="2" xfId="0" applyFont="1" applyBorder="1" applyAlignment="1">
      <alignment horizontal="right" vertical="center" wrapText="1" readingOrder="2"/>
    </xf>
    <xf numFmtId="0" fontId="46" fillId="0" borderId="2" xfId="0" applyFont="1" applyBorder="1" applyAlignment="1">
      <alignment horizontal="right" vertical="center" wrapText="1" readingOrder="2"/>
    </xf>
    <xf numFmtId="0" fontId="24" fillId="0" borderId="0" xfId="0" applyFont="1" applyAlignment="1">
      <alignment wrapText="1"/>
    </xf>
    <xf numFmtId="0" fontId="14" fillId="0" borderId="0" xfId="0" applyFont="1" applyAlignment="1">
      <alignment horizontal="right" vertical="center" wrapText="1" readingOrder="2"/>
    </xf>
    <xf numFmtId="0" fontId="23" fillId="0" borderId="0" xfId="4" applyFont="1" applyAlignment="1">
      <alignment wrapText="1"/>
    </xf>
    <xf numFmtId="0" fontId="26" fillId="0" borderId="0" xfId="4" applyFont="1" applyBorder="1" applyAlignment="1">
      <alignment wrapText="1"/>
    </xf>
    <xf numFmtId="0" fontId="28" fillId="0" borderId="0" xfId="4" applyFont="1" applyAlignment="1">
      <alignment horizontal="right" wrapText="1"/>
    </xf>
    <xf numFmtId="0" fontId="28" fillId="0" borderId="0" xfId="4" applyFont="1" applyAlignment="1">
      <alignment wrapText="1"/>
    </xf>
    <xf numFmtId="0" fontId="4" fillId="0" borderId="0" xfId="4" applyAlignment="1">
      <alignment wrapText="1"/>
    </xf>
    <xf numFmtId="0" fontId="28" fillId="3" borderId="1" xfId="4" applyFont="1" applyFill="1" applyBorder="1" applyAlignment="1">
      <alignment horizontal="center" wrapText="1"/>
    </xf>
    <xf numFmtId="0" fontId="14" fillId="0" borderId="24" xfId="4" applyFont="1" applyBorder="1" applyAlignment="1">
      <alignment horizontal="center" vertical="center" wrapText="1"/>
    </xf>
    <xf numFmtId="0" fontId="14" fillId="0" borderId="19" xfId="4" applyFont="1" applyBorder="1" applyAlignment="1">
      <alignment horizontal="center" vertical="center" wrapText="1"/>
    </xf>
    <xf numFmtId="0" fontId="14" fillId="0" borderId="0" xfId="4" applyFont="1" applyBorder="1" applyAlignment="1">
      <alignment horizontal="center" vertical="center" wrapText="1"/>
    </xf>
    <xf numFmtId="0" fontId="50" fillId="0" borderId="0" xfId="0" applyFont="1" applyAlignment="1">
      <alignment horizontal="center" vertical="center" wrapText="1" readingOrder="2"/>
    </xf>
    <xf numFmtId="0" fontId="49" fillId="0" borderId="0" xfId="0" applyFont="1" applyAlignment="1">
      <alignment wrapText="1"/>
    </xf>
    <xf numFmtId="0" fontId="26" fillId="0" borderId="0" xfId="4" applyFont="1" applyAlignment="1">
      <alignment horizontal="right" vertical="center" wrapText="1" readingOrder="2"/>
    </xf>
    <xf numFmtId="0" fontId="26" fillId="0" borderId="0" xfId="4" applyFont="1" applyAlignment="1">
      <alignment horizontal="left" vertical="top" wrapText="1"/>
    </xf>
    <xf numFmtId="0" fontId="24" fillId="0" borderId="0" xfId="0" applyFont="1" applyAlignment="1">
      <alignment horizontal="right" vertical="center" wrapText="1" readingOrder="2"/>
    </xf>
    <xf numFmtId="0" fontId="24" fillId="0" borderId="0" xfId="0" applyFont="1" applyAlignment="1">
      <alignment horizontal="left" vertical="top" wrapText="1"/>
    </xf>
    <xf numFmtId="0" fontId="20" fillId="0" borderId="0" xfId="0" applyFont="1" applyAlignment="1">
      <alignment wrapText="1"/>
    </xf>
    <xf numFmtId="0" fontId="37" fillId="0" borderId="2" xfId="0" applyFont="1" applyFill="1" applyBorder="1" applyAlignment="1">
      <alignment horizontal="right" wrapText="1" readingOrder="2"/>
    </xf>
    <xf numFmtId="0" fontId="49" fillId="0" borderId="2" xfId="0" applyFont="1" applyFill="1" applyBorder="1" applyAlignment="1">
      <alignment horizontal="right" wrapText="1" readingOrder="2"/>
    </xf>
    <xf numFmtId="0" fontId="40" fillId="0" borderId="2" xfId="0" applyFont="1" applyBorder="1" applyAlignment="1">
      <alignment horizontal="right" vertical="center" wrapText="1" readingOrder="2"/>
    </xf>
    <xf numFmtId="0" fontId="45" fillId="0" borderId="0" xfId="0" applyFont="1"/>
    <xf numFmtId="0" fontId="54" fillId="0" borderId="0" xfId="4" applyFont="1" applyAlignment="1">
      <alignment horizontal="left"/>
    </xf>
    <xf numFmtId="0" fontId="53" fillId="0" borderId="2" xfId="4" applyFont="1" applyBorder="1" applyAlignment="1">
      <alignment horizontal="center" wrapText="1"/>
    </xf>
    <xf numFmtId="0" fontId="55" fillId="0" borderId="2" xfId="4" applyFont="1" applyBorder="1" applyAlignment="1">
      <alignment horizontal="right" wrapText="1" readingOrder="2"/>
    </xf>
    <xf numFmtId="0" fontId="54" fillId="0" borderId="2" xfId="4" applyFont="1" applyBorder="1" applyAlignment="1" applyProtection="1">
      <alignment horizontal="right" vertical="center" wrapText="1" readingOrder="2"/>
    </xf>
    <xf numFmtId="0" fontId="53" fillId="3" borderId="2" xfId="4" applyFont="1" applyFill="1" applyBorder="1" applyAlignment="1">
      <alignment horizontal="center" vertical="center" wrapText="1"/>
    </xf>
    <xf numFmtId="0" fontId="55" fillId="3" borderId="2" xfId="4" applyFont="1" applyFill="1" applyBorder="1" applyAlignment="1">
      <alignment horizontal="right" vertical="center" wrapText="1" readingOrder="2"/>
    </xf>
    <xf numFmtId="0" fontId="55" fillId="3" borderId="2" xfId="4" applyFont="1" applyFill="1" applyBorder="1" applyAlignment="1" applyProtection="1">
      <alignment horizontal="right" vertical="center" wrapText="1" readingOrder="2"/>
    </xf>
    <xf numFmtId="0" fontId="53" fillId="0" borderId="2" xfId="4" applyFont="1" applyBorder="1" applyAlignment="1">
      <alignment horizontal="center" vertical="center" wrapText="1"/>
    </xf>
    <xf numFmtId="0" fontId="55" fillId="0" borderId="2" xfId="4" applyFont="1" applyBorder="1" applyAlignment="1">
      <alignment horizontal="right" vertical="center" wrapText="1" readingOrder="2"/>
    </xf>
    <xf numFmtId="0" fontId="54" fillId="0" borderId="0" xfId="4" applyFont="1" applyAlignment="1">
      <alignment horizontal="left" vertical="top" wrapText="1"/>
    </xf>
    <xf numFmtId="3" fontId="45" fillId="0" borderId="2" xfId="4" applyNumberFormat="1" applyFont="1" applyBorder="1" applyAlignment="1" applyProtection="1">
      <alignment horizontal="right" vertical="center" wrapText="1" readingOrder="2"/>
    </xf>
    <xf numFmtId="0" fontId="45" fillId="0" borderId="0" xfId="0" applyFont="1" applyAlignment="1">
      <alignment wrapText="1"/>
    </xf>
    <xf numFmtId="0" fontId="54" fillId="2" borderId="0" xfId="4" applyFont="1" applyFill="1" applyAlignment="1">
      <alignment horizontal="left"/>
    </xf>
    <xf numFmtId="0" fontId="54" fillId="0" borderId="2" xfId="4" applyFont="1" applyBorder="1" applyAlignment="1">
      <alignment horizontal="right" vertical="center" wrapText="1" readingOrder="2"/>
    </xf>
    <xf numFmtId="0" fontId="56" fillId="0" borderId="2" xfId="0" applyFont="1" applyBorder="1" applyAlignment="1">
      <alignment horizontal="right" vertical="center" wrapText="1" readingOrder="2"/>
    </xf>
    <xf numFmtId="0" fontId="55" fillId="0" borderId="2" xfId="4" applyFont="1" applyFill="1" applyBorder="1" applyAlignment="1">
      <alignment horizontal="right" vertical="center" wrapText="1" readingOrder="2"/>
    </xf>
    <xf numFmtId="0" fontId="55" fillId="0" borderId="2" xfId="4" applyFont="1" applyBorder="1" applyAlignment="1" applyProtection="1">
      <alignment horizontal="right" vertical="center" wrapText="1" readingOrder="2"/>
    </xf>
    <xf numFmtId="0" fontId="54" fillId="0" borderId="2" xfId="4" applyFont="1" applyFill="1" applyBorder="1" applyAlignment="1" applyProtection="1">
      <alignment horizontal="right" vertical="center" wrapText="1" readingOrder="2"/>
    </xf>
    <xf numFmtId="0" fontId="54" fillId="0" borderId="2" xfId="4" applyFont="1" applyFill="1" applyBorder="1" applyAlignment="1">
      <alignment horizontal="right" vertical="center" wrapText="1" readingOrder="2"/>
    </xf>
    <xf numFmtId="0" fontId="54" fillId="0" borderId="0" xfId="4" applyFont="1" applyAlignment="1">
      <alignment horizontal="left" wrapText="1"/>
    </xf>
    <xf numFmtId="0" fontId="53" fillId="0" borderId="2" xfId="4" applyFont="1" applyBorder="1" applyAlignment="1">
      <alignment horizontal="right" vertical="center" wrapText="1" readingOrder="2"/>
    </xf>
    <xf numFmtId="0" fontId="45" fillId="0" borderId="2" xfId="4" applyFont="1" applyBorder="1" applyAlignment="1" applyProtection="1">
      <alignment horizontal="right" vertical="center" wrapText="1" readingOrder="2"/>
    </xf>
    <xf numFmtId="0" fontId="53" fillId="0" borderId="2" xfId="4" applyFont="1" applyFill="1" applyBorder="1" applyAlignment="1">
      <alignment horizontal="center" vertical="center" wrapText="1"/>
    </xf>
    <xf numFmtId="0" fontId="45" fillId="0" borderId="0" xfId="0" applyFont="1" applyFill="1"/>
    <xf numFmtId="0" fontId="54" fillId="0" borderId="0" xfId="4" applyFont="1" applyFill="1" applyAlignment="1">
      <alignment horizontal="left"/>
    </xf>
    <xf numFmtId="0" fontId="45" fillId="0" borderId="2" xfId="4" applyFont="1" applyFill="1" applyBorder="1" applyAlignment="1" applyProtection="1">
      <alignment horizontal="right" vertical="center" wrapText="1" readingOrder="2"/>
    </xf>
    <xf numFmtId="0" fontId="55" fillId="0" borderId="2" xfId="4" applyFont="1" applyBorder="1" applyAlignment="1">
      <alignment horizontal="right" vertical="top" wrapText="1" readingOrder="2"/>
    </xf>
    <xf numFmtId="0" fontId="54" fillId="0" borderId="2" xfId="4" applyFont="1" applyBorder="1" applyAlignment="1">
      <alignment horizontal="right" vertical="top" wrapText="1" readingOrder="2"/>
    </xf>
    <xf numFmtId="0" fontId="44" fillId="0" borderId="2" xfId="0" applyFont="1" applyBorder="1" applyAlignment="1" applyProtection="1">
      <alignment horizontal="right" vertical="center" wrapText="1" readingOrder="2"/>
    </xf>
    <xf numFmtId="0" fontId="45" fillId="0" borderId="0" xfId="0" applyFont="1" applyAlignment="1">
      <alignment horizontal="right" wrapText="1" readingOrder="2"/>
    </xf>
    <xf numFmtId="0" fontId="45" fillId="0" borderId="2" xfId="0" applyFont="1" applyBorder="1" applyAlignment="1">
      <alignment horizontal="right" wrapText="1" readingOrder="2"/>
    </xf>
    <xf numFmtId="0" fontId="45" fillId="0" borderId="2" xfId="0" applyFont="1" applyBorder="1" applyAlignment="1" applyProtection="1">
      <alignment horizontal="right" vertical="center" wrapText="1" readingOrder="2"/>
    </xf>
    <xf numFmtId="0" fontId="55" fillId="2" borderId="2" xfId="4" applyFont="1" applyFill="1" applyBorder="1" applyAlignment="1">
      <alignment horizontal="right" vertical="center" wrapText="1" readingOrder="2"/>
    </xf>
    <xf numFmtId="0" fontId="54" fillId="2" borderId="2" xfId="4" applyFont="1" applyFill="1" applyBorder="1" applyAlignment="1" applyProtection="1">
      <alignment horizontal="right" vertical="center" wrapText="1" readingOrder="2"/>
    </xf>
    <xf numFmtId="0" fontId="54" fillId="0" borderId="0" xfId="4" applyFont="1" applyBorder="1" applyAlignment="1">
      <alignment horizontal="left"/>
    </xf>
    <xf numFmtId="0" fontId="53" fillId="0" borderId="0" xfId="4" applyFont="1" applyBorder="1" applyAlignment="1">
      <alignment horizontal="center" wrapText="1"/>
    </xf>
    <xf numFmtId="0" fontId="55" fillId="0" borderId="0" xfId="4" applyFont="1" applyBorder="1" applyAlignment="1">
      <alignment horizontal="right" wrapText="1" readingOrder="2"/>
    </xf>
    <xf numFmtId="0" fontId="54" fillId="0" borderId="0" xfId="4" applyFont="1" applyBorder="1" applyAlignment="1" applyProtection="1">
      <alignment horizontal="right" vertical="center" wrapText="1" readingOrder="2"/>
    </xf>
    <xf numFmtId="0" fontId="54" fillId="0" borderId="0" xfId="4" applyFont="1" applyFill="1" applyBorder="1" applyAlignment="1">
      <alignment horizontal="left"/>
    </xf>
    <xf numFmtId="0" fontId="28" fillId="0" borderId="2" xfId="3" applyFont="1" applyBorder="1" applyAlignment="1">
      <alignment horizontal="left" readingOrder="2"/>
    </xf>
    <xf numFmtId="0" fontId="5" fillId="0" borderId="2" xfId="513" applyFont="1" applyBorder="1" applyAlignment="1">
      <alignment horizontal="right" vertical="top" readingOrder="2"/>
    </xf>
    <xf numFmtId="0" fontId="28" fillId="0" borderId="0" xfId="1" applyFont="1" applyAlignment="1">
      <alignment horizontal="right" wrapText="1" readingOrder="2"/>
    </xf>
    <xf numFmtId="0" fontId="30" fillId="0" borderId="0" xfId="1" applyFont="1" applyAlignment="1">
      <alignment horizontal="center" wrapText="1" readingOrder="2"/>
    </xf>
    <xf numFmtId="0" fontId="28" fillId="0" borderId="0" xfId="1" applyFont="1" applyAlignment="1">
      <alignment horizontal="left" wrapText="1"/>
    </xf>
    <xf numFmtId="0" fontId="30" fillId="3" borderId="2" xfId="4" applyFont="1" applyFill="1" applyBorder="1" applyAlignment="1">
      <alignment horizontal="right" vertical="center" wrapText="1" readingOrder="2"/>
    </xf>
    <xf numFmtId="0" fontId="30" fillId="3" borderId="2" xfId="4" applyFont="1" applyFill="1" applyBorder="1" applyAlignment="1" applyProtection="1">
      <alignment horizontal="left" vertical="top" wrapText="1"/>
    </xf>
    <xf numFmtId="0" fontId="28" fillId="0" borderId="9" xfId="1" applyFont="1" applyBorder="1" applyAlignment="1">
      <alignment horizontal="center" vertical="center" wrapText="1"/>
    </xf>
    <xf numFmtId="0" fontId="28" fillId="0" borderId="2" xfId="1" applyFont="1" applyBorder="1" applyAlignment="1">
      <alignment horizontal="right" wrapText="1"/>
    </xf>
    <xf numFmtId="0" fontId="28" fillId="0" borderId="2" xfId="1" applyFont="1" applyBorder="1" applyAlignment="1">
      <alignment horizontal="left" wrapText="1"/>
    </xf>
    <xf numFmtId="0" fontId="26" fillId="0" borderId="2" xfId="1" applyFont="1" applyFill="1" applyBorder="1" applyAlignment="1">
      <alignment horizontal="right" wrapText="1" readingOrder="2"/>
    </xf>
    <xf numFmtId="0" fontId="26" fillId="0" borderId="2" xfId="1" applyFont="1" applyFill="1" applyBorder="1" applyAlignment="1">
      <alignment horizontal="left" wrapText="1"/>
    </xf>
    <xf numFmtId="0" fontId="26" fillId="0" borderId="0" xfId="1" applyFont="1" applyAlignment="1">
      <alignment horizontal="right" wrapText="1" readingOrder="2"/>
    </xf>
    <xf numFmtId="0" fontId="26" fillId="0" borderId="2" xfId="1" applyFont="1" applyFill="1" applyBorder="1" applyAlignment="1">
      <alignment wrapText="1"/>
    </xf>
    <xf numFmtId="0" fontId="28" fillId="0" borderId="2" xfId="1" applyFont="1" applyBorder="1" applyAlignment="1">
      <alignment horizontal="center" vertical="center" wrapText="1"/>
    </xf>
    <xf numFmtId="0" fontId="28" fillId="0" borderId="6" xfId="1" applyFont="1" applyBorder="1" applyAlignment="1">
      <alignment horizontal="center" vertical="center" wrapText="1"/>
    </xf>
    <xf numFmtId="0" fontId="26" fillId="0" borderId="0" xfId="1" applyFont="1" applyAlignment="1">
      <alignment horizontal="left" wrapText="1"/>
    </xf>
    <xf numFmtId="0" fontId="37" fillId="0" borderId="0" xfId="0" applyFont="1" applyAlignment="1">
      <alignment horizontal="right" readingOrder="2"/>
    </xf>
    <xf numFmtId="0" fontId="59" fillId="0" borderId="38" xfId="0" applyFont="1" applyBorder="1" applyAlignment="1">
      <alignment horizontal="right" vertical="center" wrapText="1" readingOrder="2"/>
    </xf>
    <xf numFmtId="0" fontId="59" fillId="0" borderId="40" xfId="0" applyFont="1" applyBorder="1" applyAlignment="1">
      <alignment horizontal="right" vertical="center" wrapText="1" readingOrder="2"/>
    </xf>
    <xf numFmtId="0" fontId="55" fillId="0" borderId="0" xfId="4" applyFont="1" applyAlignment="1">
      <alignment readingOrder="2"/>
    </xf>
    <xf numFmtId="0" fontId="54" fillId="0" borderId="0" xfId="4" applyFont="1" applyAlignment="1">
      <alignment horizontal="right" readingOrder="2"/>
    </xf>
    <xf numFmtId="0" fontId="54" fillId="0" borderId="0" xfId="1" applyFont="1" applyAlignment="1">
      <alignment horizontal="right" readingOrder="2"/>
    </xf>
    <xf numFmtId="0" fontId="55" fillId="0" borderId="0" xfId="1" applyFont="1" applyBorder="1" applyAlignment="1">
      <alignment horizontal="left"/>
    </xf>
    <xf numFmtId="0" fontId="55" fillId="0" borderId="0" xfId="4" applyFont="1" applyBorder="1" applyAlignment="1">
      <alignment readingOrder="2"/>
    </xf>
    <xf numFmtId="0" fontId="55" fillId="0" borderId="0" xfId="0" applyFont="1" applyFill="1" applyBorder="1" applyAlignment="1">
      <alignment horizontal="right" readingOrder="2"/>
    </xf>
    <xf numFmtId="0" fontId="55" fillId="0" borderId="0" xfId="1" applyFont="1" applyBorder="1" applyAlignment="1">
      <alignment horizontal="right" vertical="center" wrapText="1" readingOrder="2"/>
    </xf>
    <xf numFmtId="0" fontId="55" fillId="0" borderId="2" xfId="4" applyFont="1" applyBorder="1" applyAlignment="1">
      <alignment vertical="center" wrapText="1" readingOrder="2"/>
    </xf>
    <xf numFmtId="0" fontId="54" fillId="0" borderId="2" xfId="4" applyFont="1" applyBorder="1" applyAlignment="1">
      <alignment horizontal="right" wrapText="1" readingOrder="2"/>
    </xf>
    <xf numFmtId="0" fontId="54" fillId="0" borderId="2" xfId="4" applyFont="1" applyFill="1" applyBorder="1" applyAlignment="1">
      <alignment horizontal="right" vertical="top" wrapText="1" readingOrder="2"/>
    </xf>
    <xf numFmtId="0" fontId="54" fillId="0" borderId="2" xfId="4" applyFont="1" applyBorder="1" applyAlignment="1">
      <alignment horizontal="right" readingOrder="2"/>
    </xf>
    <xf numFmtId="0" fontId="54" fillId="0" borderId="2" xfId="4" applyFont="1" applyFill="1" applyBorder="1" applyAlignment="1">
      <alignment horizontal="right" wrapText="1" readingOrder="2"/>
    </xf>
    <xf numFmtId="0" fontId="54" fillId="2" borderId="2" xfId="1" applyFont="1" applyFill="1" applyBorder="1" applyAlignment="1">
      <alignment horizontal="right" vertical="center" wrapText="1" readingOrder="2"/>
    </xf>
    <xf numFmtId="0" fontId="55" fillId="0" borderId="2" xfId="4" applyFont="1" applyBorder="1" applyAlignment="1">
      <alignment vertical="center" readingOrder="2"/>
    </xf>
    <xf numFmtId="0" fontId="54" fillId="0" borderId="0" xfId="4" applyFont="1" applyAlignment="1">
      <alignment readingOrder="2"/>
    </xf>
    <xf numFmtId="0" fontId="54" fillId="0" borderId="0" xfId="3" applyFont="1" applyFill="1" applyBorder="1" applyAlignment="1">
      <alignment horizontal="left" wrapText="1"/>
    </xf>
    <xf numFmtId="0" fontId="55" fillId="0" borderId="2" xfId="0" applyFont="1" applyFill="1" applyBorder="1" applyAlignment="1">
      <alignment horizontal="right" vertical="center" wrapText="1" readingOrder="2"/>
    </xf>
    <xf numFmtId="0" fontId="54" fillId="0" borderId="2" xfId="0" applyFont="1" applyBorder="1" applyAlignment="1">
      <alignment horizontal="left" vertical="center" wrapText="1" readingOrder="2"/>
    </xf>
    <xf numFmtId="0" fontId="54" fillId="0" borderId="2" xfId="4" applyFont="1" applyBorder="1" applyAlignment="1">
      <alignment horizontal="left" vertical="center" wrapText="1" readingOrder="2"/>
    </xf>
    <xf numFmtId="0" fontId="54" fillId="0" borderId="2" xfId="1" applyFont="1" applyBorder="1" applyAlignment="1">
      <alignment horizontal="left" vertical="center" wrapText="1" readingOrder="2"/>
    </xf>
    <xf numFmtId="0" fontId="54" fillId="0" borderId="2" xfId="4" applyFont="1" applyBorder="1" applyAlignment="1">
      <alignment horizontal="left" readingOrder="2"/>
    </xf>
    <xf numFmtId="0" fontId="55" fillId="0" borderId="0" xfId="4" applyFont="1" applyAlignment="1">
      <alignment horizontal="right" vertical="center" readingOrder="2"/>
    </xf>
    <xf numFmtId="0" fontId="55" fillId="0" borderId="0" xfId="4" applyFont="1" applyBorder="1" applyAlignment="1">
      <alignment horizontal="right" vertical="center" readingOrder="2"/>
    </xf>
    <xf numFmtId="0" fontId="54" fillId="0" borderId="0" xfId="4" applyFont="1" applyAlignment="1">
      <alignment horizontal="right" vertical="center" readingOrder="2"/>
    </xf>
    <xf numFmtId="0" fontId="53" fillId="3" borderId="2" xfId="4" applyFont="1" applyFill="1" applyBorder="1" applyAlignment="1">
      <alignment horizontal="center" vertical="center" wrapText="1" readingOrder="2"/>
    </xf>
    <xf numFmtId="0" fontId="55" fillId="3" borderId="2" xfId="4" applyFont="1" applyFill="1" applyBorder="1" applyAlignment="1">
      <alignment horizontal="center" vertical="center" readingOrder="2"/>
    </xf>
    <xf numFmtId="0" fontId="2" fillId="0" borderId="0" xfId="0" applyFont="1"/>
    <xf numFmtId="0" fontId="30" fillId="3" borderId="2" xfId="4" applyFont="1" applyFill="1" applyBorder="1" applyAlignment="1" applyProtection="1">
      <alignment horizontal="center" vertical="top"/>
    </xf>
    <xf numFmtId="0" fontId="29" fillId="0" borderId="2" xfId="3" applyFont="1" applyFill="1" applyBorder="1" applyAlignment="1">
      <alignment horizontal="center" vertical="center"/>
    </xf>
    <xf numFmtId="0" fontId="23" fillId="4" borderId="0" xfId="0" applyFont="1" applyFill="1" applyAlignment="1">
      <alignment horizontal="center" wrapText="1"/>
    </xf>
    <xf numFmtId="0" fontId="50" fillId="0" borderId="0" xfId="0" applyFont="1" applyAlignment="1">
      <alignment readingOrder="2"/>
    </xf>
    <xf numFmtId="0" fontId="60" fillId="0" borderId="2" xfId="0" applyFont="1" applyBorder="1" applyAlignment="1">
      <alignment horizontal="right" vertical="center" readingOrder="2"/>
    </xf>
    <xf numFmtId="0" fontId="60" fillId="0" borderId="2" xfId="0" applyFont="1" applyBorder="1" applyAlignment="1">
      <alignment horizontal="right" readingOrder="2"/>
    </xf>
    <xf numFmtId="0" fontId="14" fillId="0" borderId="2" xfId="0" applyFont="1" applyFill="1" applyBorder="1" applyAlignment="1">
      <alignment horizontal="right" vertical="center" wrapText="1" readingOrder="2"/>
    </xf>
    <xf numFmtId="0" fontId="23" fillId="0" borderId="2" xfId="0" applyFont="1" applyFill="1" applyBorder="1" applyAlignment="1">
      <alignment horizontal="right" vertical="center" wrapText="1" readingOrder="2"/>
    </xf>
    <xf numFmtId="0" fontId="28" fillId="0" borderId="0" xfId="3" applyFont="1" applyAlignment="1">
      <alignment horizontal="right" vertical="center" wrapText="1" readingOrder="2"/>
    </xf>
    <xf numFmtId="0" fontId="48" fillId="0" borderId="2" xfId="0" applyFont="1" applyBorder="1" applyAlignment="1">
      <alignment horizontal="right" readingOrder="2"/>
    </xf>
    <xf numFmtId="0" fontId="28" fillId="0" borderId="2" xfId="1" applyFont="1" applyFill="1" applyBorder="1" applyAlignment="1">
      <alignment horizontal="right" vertical="center" wrapText="1" readingOrder="2"/>
    </xf>
    <xf numFmtId="0" fontId="50" fillId="0" borderId="2" xfId="0" applyFont="1" applyBorder="1" applyAlignment="1">
      <alignment horizontal="right" readingOrder="2"/>
    </xf>
    <xf numFmtId="0" fontId="28" fillId="0" borderId="0" xfId="1" applyFont="1" applyFill="1" applyBorder="1" applyAlignment="1">
      <alignment horizontal="left"/>
    </xf>
    <xf numFmtId="0" fontId="28" fillId="0" borderId="0" xfId="1" applyFont="1" applyFill="1" applyAlignment="1">
      <alignment horizontal="left"/>
    </xf>
    <xf numFmtId="0" fontId="28" fillId="0" borderId="0" xfId="1" applyFont="1" applyFill="1" applyAlignment="1">
      <alignment horizontal="center" vertical="center"/>
    </xf>
    <xf numFmtId="0" fontId="14" fillId="3" borderId="2" xfId="4" applyFont="1" applyFill="1" applyBorder="1" applyAlignment="1" applyProtection="1">
      <alignment horizontal="right" vertical="center" readingOrder="2"/>
    </xf>
    <xf numFmtId="0" fontId="28" fillId="0" borderId="0" xfId="3" applyFont="1" applyFill="1" applyAlignment="1">
      <alignment horizontal="left"/>
    </xf>
    <xf numFmtId="0" fontId="28" fillId="0" borderId="0" xfId="3" applyFont="1" applyBorder="1" applyAlignment="1">
      <alignment horizontal="left"/>
    </xf>
    <xf numFmtId="0" fontId="61" fillId="0" borderId="2" xfId="0" applyFont="1" applyBorder="1" applyAlignment="1">
      <alignment horizontal="center" vertical="center"/>
    </xf>
    <xf numFmtId="0" fontId="26" fillId="0" borderId="2" xfId="1" applyFont="1" applyFill="1" applyBorder="1" applyAlignment="1">
      <alignment horizontal="right" vertical="top" wrapText="1" readingOrder="2"/>
    </xf>
    <xf numFmtId="0" fontId="26" fillId="0" borderId="0" xfId="0" applyFont="1" applyFill="1"/>
    <xf numFmtId="0" fontId="23" fillId="0" borderId="0" xfId="0" applyFont="1" applyFill="1"/>
    <xf numFmtId="0" fontId="23" fillId="0" borderId="0" xfId="0" applyFont="1" applyBorder="1"/>
    <xf numFmtId="0" fontId="23" fillId="0" borderId="0" xfId="0" applyFont="1" applyAlignment="1">
      <alignment wrapText="1"/>
    </xf>
    <xf numFmtId="0" fontId="26" fillId="0" borderId="11" xfId="1" applyFont="1" applyFill="1" applyBorder="1" applyAlignment="1">
      <alignment vertical="center" wrapText="1"/>
    </xf>
    <xf numFmtId="0" fontId="23" fillId="0" borderId="0" xfId="0" applyFont="1" applyFill="1" applyBorder="1"/>
    <xf numFmtId="0" fontId="23" fillId="0" borderId="2" xfId="0" applyFont="1" applyBorder="1" applyAlignment="1">
      <alignment horizontal="right" vertical="top" wrapText="1" readingOrder="2"/>
    </xf>
    <xf numFmtId="0" fontId="23" fillId="0" borderId="0" xfId="0" applyFont="1" applyAlignment="1">
      <alignment vertical="center" wrapText="1"/>
    </xf>
    <xf numFmtId="0" fontId="23" fillId="0" borderId="2" xfId="0" applyFont="1" applyFill="1" applyBorder="1" applyAlignment="1">
      <alignment horizontal="center" vertical="center" wrapText="1"/>
    </xf>
    <xf numFmtId="0" fontId="35" fillId="0" borderId="0" xfId="0" applyFont="1" applyBorder="1" applyAlignment="1">
      <alignment horizontal="right" vertical="center" wrapText="1" readingOrder="2"/>
    </xf>
    <xf numFmtId="0" fontId="35" fillId="0" borderId="0" xfId="0" applyFont="1" applyBorder="1" applyAlignment="1">
      <alignment horizontal="justify" vertical="center" wrapText="1" readingOrder="2"/>
    </xf>
    <xf numFmtId="0" fontId="35" fillId="0" borderId="0" xfId="0" applyFont="1" applyBorder="1" applyAlignment="1">
      <alignment vertical="center" wrapText="1" readingOrder="2"/>
    </xf>
    <xf numFmtId="0" fontId="14" fillId="0" borderId="2"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0" xfId="0" applyFont="1" applyAlignment="1">
      <alignment horizontal="right" readingOrder="2"/>
    </xf>
    <xf numFmtId="0" fontId="23" fillId="0" borderId="0" xfId="0" applyFont="1" applyBorder="1" applyAlignment="1">
      <alignment horizontal="right" wrapText="1" readingOrder="2"/>
    </xf>
    <xf numFmtId="0" fontId="4" fillId="0" borderId="2" xfId="1" applyFont="1" applyBorder="1" applyAlignment="1">
      <alignment horizontal="right" wrapText="1" readingOrder="2"/>
    </xf>
    <xf numFmtId="0" fontId="4" fillId="0" borderId="2" xfId="1" applyFont="1" applyBorder="1" applyAlignment="1">
      <alignment horizontal="center" vertical="center" textRotation="90"/>
    </xf>
    <xf numFmtId="0" fontId="4" fillId="0" borderId="2" xfId="1" applyFont="1" applyFill="1" applyBorder="1" applyAlignment="1">
      <alignment horizontal="center" vertical="center"/>
    </xf>
    <xf numFmtId="0" fontId="4" fillId="0" borderId="2" xfId="1" applyFont="1" applyBorder="1" applyAlignment="1">
      <alignment horizontal="center"/>
    </xf>
    <xf numFmtId="0" fontId="4" fillId="0" borderId="2" xfId="1" applyFont="1" applyBorder="1" applyAlignment="1">
      <alignment horizontal="center" vertical="center" wrapText="1"/>
    </xf>
    <xf numFmtId="0" fontId="5" fillId="3" borderId="9" xfId="4" applyFont="1" applyFill="1" applyBorder="1" applyAlignment="1">
      <alignment horizontal="center" vertical="center" wrapText="1" readingOrder="2"/>
    </xf>
    <xf numFmtId="0" fontId="5" fillId="0" borderId="2" xfId="1" applyFont="1" applyBorder="1" applyAlignment="1">
      <alignment horizontal="right" wrapText="1" readingOrder="2"/>
    </xf>
    <xf numFmtId="0" fontId="5" fillId="2" borderId="0" xfId="1" applyFont="1" applyFill="1" applyAlignment="1">
      <alignment horizontal="right" wrapText="1" readingOrder="2"/>
    </xf>
    <xf numFmtId="0" fontId="5" fillId="0" borderId="0" xfId="1" applyFont="1" applyBorder="1" applyAlignment="1">
      <alignment horizontal="right" vertical="center" textRotation="90" wrapText="1" readingOrder="2"/>
    </xf>
    <xf numFmtId="0" fontId="5" fillId="0" borderId="0" xfId="1" applyFont="1" applyBorder="1" applyAlignment="1">
      <alignment horizontal="right" wrapText="1" readingOrder="2"/>
    </xf>
    <xf numFmtId="0" fontId="5" fillId="0" borderId="0" xfId="1" applyFont="1" applyAlignment="1">
      <alignment horizontal="right" wrapText="1" readingOrder="2"/>
    </xf>
    <xf numFmtId="0" fontId="28" fillId="0" borderId="0" xfId="1" applyFont="1" applyBorder="1" applyAlignment="1">
      <alignment horizontal="right" vertical="center" readingOrder="2"/>
    </xf>
    <xf numFmtId="0" fontId="14" fillId="0" borderId="0" xfId="0" applyFont="1" applyAlignment="1">
      <alignment horizontal="right" vertical="center" wrapText="1"/>
    </xf>
    <xf numFmtId="0" fontId="28" fillId="0" borderId="0" xfId="1" applyFont="1" applyAlignment="1"/>
    <xf numFmtId="0" fontId="27" fillId="3" borderId="2" xfId="4" applyFont="1" applyFill="1" applyBorder="1" applyAlignment="1">
      <alignment horizontal="right" vertical="center" wrapText="1" readingOrder="2"/>
    </xf>
    <xf numFmtId="0" fontId="30" fillId="3" borderId="2" xfId="4" applyFont="1" applyFill="1" applyBorder="1" applyAlignment="1">
      <alignment horizontal="center" vertical="center" readingOrder="2"/>
    </xf>
    <xf numFmtId="0" fontId="30" fillId="0" borderId="2" xfId="1" applyFont="1" applyBorder="1" applyAlignment="1">
      <alignment horizontal="right" vertical="center" wrapText="1" readingOrder="2"/>
    </xf>
    <xf numFmtId="0" fontId="29" fillId="0" borderId="6" xfId="1" applyFont="1" applyBorder="1" applyAlignment="1">
      <alignment horizontal="center" vertical="center"/>
    </xf>
    <xf numFmtId="0" fontId="27" fillId="2" borderId="2" xfId="1" applyFont="1" applyFill="1" applyBorder="1" applyAlignment="1">
      <alignment horizontal="right" vertical="center" wrapText="1" readingOrder="2"/>
    </xf>
    <xf numFmtId="0" fontId="27" fillId="0" borderId="1" xfId="1" applyFont="1" applyBorder="1" applyAlignment="1">
      <alignment horizontal="right" vertical="center" readingOrder="2"/>
    </xf>
    <xf numFmtId="0" fontId="29" fillId="0" borderId="13" xfId="1" applyFont="1" applyBorder="1" applyAlignment="1">
      <alignment horizontal="center"/>
    </xf>
    <xf numFmtId="0" fontId="30" fillId="0" borderId="6" xfId="1" applyFont="1" applyBorder="1" applyAlignment="1">
      <alignment horizontal="right" vertical="center" wrapText="1" readingOrder="2"/>
    </xf>
    <xf numFmtId="0" fontId="29" fillId="0" borderId="6" xfId="1" applyFont="1" applyBorder="1" applyAlignment="1">
      <alignment horizontal="center"/>
    </xf>
    <xf numFmtId="0" fontId="29" fillId="0" borderId="11" xfId="1" applyFont="1" applyBorder="1"/>
    <xf numFmtId="0" fontId="30" fillId="0" borderId="2" xfId="1" applyFont="1" applyBorder="1" applyAlignment="1">
      <alignment horizontal="right" vertical="top" wrapText="1" readingOrder="2"/>
    </xf>
    <xf numFmtId="0" fontId="30" fillId="0" borderId="2" xfId="1" applyFont="1" applyBorder="1" applyAlignment="1">
      <alignment horizontal="right" wrapText="1" readingOrder="2"/>
    </xf>
    <xf numFmtId="0" fontId="30" fillId="0" borderId="2" xfId="1" applyFont="1" applyBorder="1" applyAlignment="1">
      <alignment horizontal="right" vertical="center" readingOrder="2"/>
    </xf>
    <xf numFmtId="0" fontId="29" fillId="0" borderId="2" xfId="1" applyFont="1" applyBorder="1" applyAlignment="1">
      <alignment wrapText="1"/>
    </xf>
    <xf numFmtId="0" fontId="27" fillId="0" borderId="1" xfId="1" applyFont="1" applyBorder="1" applyAlignment="1">
      <alignment vertical="center" wrapText="1" readingOrder="2"/>
    </xf>
    <xf numFmtId="0" fontId="29" fillId="0" borderId="0" xfId="2" applyFont="1" applyAlignment="1">
      <alignment horizontal="left"/>
    </xf>
    <xf numFmtId="0" fontId="27" fillId="3" borderId="2" xfId="4" applyFont="1" applyFill="1" applyBorder="1" applyAlignment="1">
      <alignment horizontal="center" vertical="center" wrapText="1" readingOrder="2"/>
    </xf>
    <xf numFmtId="0" fontId="27" fillId="3" borderId="2" xfId="4" applyFont="1" applyFill="1" applyBorder="1" applyAlignment="1" applyProtection="1">
      <alignment horizontal="center" vertical="center" readingOrder="2"/>
    </xf>
    <xf numFmtId="0" fontId="30" fillId="3" borderId="2" xfId="4" applyFont="1" applyFill="1" applyBorder="1" applyAlignment="1" applyProtection="1">
      <alignment horizontal="center" vertical="center"/>
    </xf>
    <xf numFmtId="0" fontId="27" fillId="0" borderId="0" xfId="4" applyFont="1" applyFill="1" applyBorder="1" applyAlignment="1" applyProtection="1">
      <alignment vertical="center"/>
    </xf>
    <xf numFmtId="0" fontId="30" fillId="0" borderId="2" xfId="2" applyFont="1" applyBorder="1" applyAlignment="1">
      <alignment horizontal="center" vertical="center" wrapText="1" readingOrder="2"/>
    </xf>
    <xf numFmtId="0" fontId="30" fillId="0" borderId="2" xfId="2" applyFont="1" applyBorder="1" applyAlignment="1">
      <alignment horizontal="right" vertical="center" wrapText="1" readingOrder="2"/>
    </xf>
    <xf numFmtId="0" fontId="29" fillId="0" borderId="2" xfId="2" applyFont="1" applyBorder="1" applyAlignment="1">
      <alignment horizontal="right" wrapText="1" readingOrder="2"/>
    </xf>
    <xf numFmtId="0" fontId="29" fillId="0" borderId="2" xfId="2" applyFont="1" applyBorder="1" applyAlignment="1">
      <alignment horizontal="center" vertical="center"/>
    </xf>
    <xf numFmtId="0" fontId="27" fillId="0" borderId="0" xfId="0" applyFont="1" applyAlignment="1">
      <alignment horizontal="right" vertical="center" wrapText="1"/>
    </xf>
    <xf numFmtId="0" fontId="2" fillId="0" borderId="2" xfId="0" applyFont="1" applyBorder="1" applyAlignment="1">
      <alignment horizontal="center" vertical="center"/>
    </xf>
    <xf numFmtId="0" fontId="2" fillId="0" borderId="0" xfId="0" applyFont="1" applyFill="1"/>
    <xf numFmtId="0" fontId="2" fillId="0" borderId="2" xfId="0" applyFont="1" applyBorder="1" applyAlignment="1">
      <alignment horizontal="right" wrapText="1" readingOrder="2"/>
    </xf>
    <xf numFmtId="0" fontId="2" fillId="0" borderId="2" xfId="0" applyFont="1" applyBorder="1" applyAlignment="1">
      <alignment horizontal="center" vertical="center" wrapText="1"/>
    </xf>
    <xf numFmtId="0" fontId="2" fillId="0" borderId="2" xfId="0" applyFont="1" applyBorder="1" applyAlignment="1">
      <alignment horizontal="right" vertical="center" wrapText="1" readingOrder="2"/>
    </xf>
    <xf numFmtId="0" fontId="29" fillId="0" borderId="2" xfId="2" applyFont="1" applyBorder="1" applyAlignment="1">
      <alignment horizontal="right" vertical="center" wrapText="1" readingOrder="2"/>
    </xf>
    <xf numFmtId="0" fontId="27" fillId="0" borderId="2" xfId="0" applyFont="1" applyBorder="1" applyAlignment="1">
      <alignment horizontal="center" vertical="center" readingOrder="2"/>
    </xf>
    <xf numFmtId="0" fontId="30" fillId="0" borderId="2" xfId="0" applyFont="1" applyBorder="1" applyAlignment="1">
      <alignment horizontal="right" vertical="center" wrapText="1" readingOrder="2"/>
    </xf>
    <xf numFmtId="0" fontId="29" fillId="0" borderId="0" xfId="3" applyFont="1" applyFill="1" applyAlignment="1">
      <alignment horizontal="left"/>
    </xf>
    <xf numFmtId="0" fontId="30" fillId="0" borderId="2" xfId="3" applyFont="1" applyFill="1" applyBorder="1" applyAlignment="1">
      <alignment horizontal="right" vertical="center" wrapText="1" readingOrder="2"/>
    </xf>
    <xf numFmtId="0" fontId="29" fillId="0" borderId="2" xfId="3" applyFont="1" applyFill="1" applyBorder="1" applyAlignment="1">
      <alignment horizontal="right" vertical="center" wrapText="1" readingOrder="2"/>
    </xf>
    <xf numFmtId="0" fontId="29" fillId="0" borderId="2" xfId="3" applyFont="1" applyFill="1" applyBorder="1" applyAlignment="1">
      <alignment horizontal="right" wrapText="1" readingOrder="2"/>
    </xf>
    <xf numFmtId="0" fontId="29" fillId="0" borderId="2" xfId="3" applyFont="1" applyFill="1" applyBorder="1" applyAlignment="1">
      <alignment horizontal="center" vertical="center" wrapText="1"/>
    </xf>
    <xf numFmtId="0" fontId="29" fillId="0" borderId="2" xfId="3" applyFont="1" applyFill="1" applyBorder="1" applyAlignment="1">
      <alignment horizontal="right" vertical="center" readingOrder="2"/>
    </xf>
    <xf numFmtId="0" fontId="29" fillId="0" borderId="2" xfId="3" applyFont="1" applyFill="1" applyBorder="1" applyAlignment="1">
      <alignment horizontal="right" readingOrder="2"/>
    </xf>
    <xf numFmtId="0" fontId="2" fillId="4" borderId="0" xfId="0" applyFont="1" applyFill="1"/>
    <xf numFmtId="0" fontId="30" fillId="0" borderId="2" xfId="3" applyFont="1" applyFill="1" applyBorder="1" applyAlignment="1">
      <alignment vertical="center" wrapText="1" readingOrder="2"/>
    </xf>
    <xf numFmtId="0" fontId="30" fillId="0" borderId="2" xfId="3" applyFont="1" applyFill="1" applyBorder="1" applyAlignment="1">
      <alignment vertical="center" readingOrder="2"/>
    </xf>
    <xf numFmtId="0" fontId="28" fillId="0" borderId="0" xfId="3" applyFont="1" applyFill="1" applyAlignment="1">
      <alignment vertical="center"/>
    </xf>
    <xf numFmtId="0" fontId="27" fillId="3" borderId="2" xfId="4" applyFont="1" applyFill="1" applyBorder="1" applyAlignment="1">
      <alignment horizontal="center" vertical="center" wrapText="1" readingOrder="1"/>
    </xf>
    <xf numFmtId="0" fontId="29" fillId="0" borderId="2" xfId="0" applyFont="1" applyBorder="1" applyAlignment="1">
      <alignment horizontal="right" wrapText="1" readingOrder="2"/>
    </xf>
    <xf numFmtId="0" fontId="29" fillId="4" borderId="0" xfId="0" applyFont="1" applyFill="1"/>
    <xf numFmtId="0" fontId="29" fillId="0" borderId="2" xfId="0" applyFont="1" applyBorder="1" applyAlignment="1">
      <alignment horizontal="right" vertical="center" readingOrder="2"/>
    </xf>
    <xf numFmtId="0" fontId="29" fillId="0" borderId="2" xfId="0" applyFont="1" applyBorder="1" applyAlignment="1">
      <alignment horizontal="right" vertical="center" wrapText="1" readingOrder="2"/>
    </xf>
    <xf numFmtId="0" fontId="29" fillId="0" borderId="2" xfId="1" applyFont="1" applyBorder="1" applyAlignment="1">
      <alignment horizontal="right" vertical="top" wrapText="1" readingOrder="2"/>
    </xf>
    <xf numFmtId="0" fontId="29" fillId="0" borderId="2" xfId="0" applyFont="1" applyBorder="1" applyAlignment="1">
      <alignment vertical="center"/>
    </xf>
    <xf numFmtId="0" fontId="29" fillId="0" borderId="2" xfId="0" applyFont="1" applyBorder="1" applyAlignment="1">
      <alignment vertical="center" wrapText="1"/>
    </xf>
    <xf numFmtId="0" fontId="29" fillId="0" borderId="2" xfId="0" applyFont="1" applyBorder="1" applyAlignment="1">
      <alignment horizontal="center" vertical="center" wrapText="1"/>
    </xf>
    <xf numFmtId="0" fontId="30" fillId="0" borderId="0" xfId="0" applyFont="1" applyBorder="1" applyAlignment="1">
      <alignment horizontal="right" readingOrder="2"/>
    </xf>
    <xf numFmtId="0" fontId="27" fillId="0" borderId="30" xfId="0" applyFont="1" applyBorder="1" applyAlignment="1">
      <alignment horizontal="right" wrapText="1" readingOrder="2"/>
    </xf>
    <xf numFmtId="0" fontId="29" fillId="0" borderId="0" xfId="1" applyFont="1" applyBorder="1" applyAlignment="1">
      <alignment horizontal="right" wrapText="1" readingOrder="2"/>
    </xf>
    <xf numFmtId="0" fontId="30" fillId="0" borderId="2" xfId="1" applyFont="1" applyFill="1" applyBorder="1" applyAlignment="1">
      <alignment horizontal="right" wrapText="1" readingOrder="2"/>
    </xf>
    <xf numFmtId="0" fontId="30" fillId="0" borderId="2" xfId="0" applyFont="1" applyBorder="1" applyAlignment="1">
      <alignment horizontal="right" vertical="top" wrapText="1" readingOrder="2"/>
    </xf>
    <xf numFmtId="0" fontId="30" fillId="0" borderId="20" xfId="0" applyFont="1" applyBorder="1" applyAlignment="1">
      <alignment horizontal="right" vertical="top" wrapText="1" readingOrder="2"/>
    </xf>
    <xf numFmtId="0" fontId="30" fillId="0" borderId="0" xfId="1" applyFont="1" applyBorder="1" applyAlignment="1">
      <alignment horizontal="right" vertical="center" wrapText="1" readingOrder="2"/>
    </xf>
    <xf numFmtId="0" fontId="29" fillId="0" borderId="0" xfId="0" applyFont="1" applyBorder="1" applyAlignment="1">
      <alignment horizontal="center" vertical="center"/>
    </xf>
    <xf numFmtId="0" fontId="30" fillId="0" borderId="0" xfId="0" applyFont="1" applyAlignment="1">
      <alignment horizontal="right" readingOrder="2"/>
    </xf>
    <xf numFmtId="0" fontId="29" fillId="0" borderId="0" xfId="0" applyFont="1" applyAlignment="1">
      <alignment horizontal="right" readingOrder="2"/>
    </xf>
    <xf numFmtId="0" fontId="29" fillId="0" borderId="0" xfId="0" applyFont="1" applyAlignment="1">
      <alignment horizontal="center" vertical="center"/>
    </xf>
    <xf numFmtId="0" fontId="30" fillId="0" borderId="2" xfId="0" applyFont="1" applyBorder="1" applyAlignment="1">
      <alignment vertical="center" wrapText="1" readingOrder="2"/>
    </xf>
    <xf numFmtId="0" fontId="30" fillId="0" borderId="2" xfId="0" applyFont="1" applyBorder="1" applyAlignment="1">
      <alignment vertical="center" readingOrder="2"/>
    </xf>
    <xf numFmtId="0" fontId="30" fillId="0" borderId="18" xfId="0" applyFont="1" applyBorder="1" applyAlignment="1">
      <alignment readingOrder="2"/>
    </xf>
    <xf numFmtId="0" fontId="30" fillId="0" borderId="31" xfId="0" applyFont="1" applyBorder="1" applyAlignment="1">
      <alignment vertical="center" readingOrder="2"/>
    </xf>
    <xf numFmtId="0" fontId="30" fillId="0" borderId="18" xfId="0" applyFont="1" applyBorder="1" applyAlignment="1">
      <alignment vertical="center" readingOrder="2"/>
    </xf>
    <xf numFmtId="0" fontId="30" fillId="0" borderId="32" xfId="0" applyFont="1" applyBorder="1" applyAlignment="1">
      <alignment vertical="center" readingOrder="2"/>
    </xf>
    <xf numFmtId="0" fontId="30" fillId="0" borderId="0" xfId="0" applyFont="1" applyAlignment="1">
      <alignment readingOrder="2"/>
    </xf>
    <xf numFmtId="0" fontId="29" fillId="0" borderId="2" xfId="1" applyFont="1" applyBorder="1" applyAlignment="1">
      <alignment horizontal="right" wrapText="1" indent="1" readingOrder="2"/>
    </xf>
    <xf numFmtId="0" fontId="29" fillId="0" borderId="2" xfId="1" applyFont="1" applyBorder="1" applyAlignment="1">
      <alignment horizontal="right" wrapText="1" indent="2" readingOrder="2"/>
    </xf>
    <xf numFmtId="0" fontId="30" fillId="3" borderId="2" xfId="4" applyFont="1" applyFill="1" applyBorder="1" applyAlignment="1" applyProtection="1">
      <alignment horizontal="center" vertical="center" readingOrder="2"/>
    </xf>
    <xf numFmtId="0" fontId="29" fillId="0" borderId="2" xfId="4" applyFont="1" applyBorder="1" applyAlignment="1">
      <alignment horizontal="right" vertical="center" wrapText="1" readingOrder="2"/>
    </xf>
    <xf numFmtId="0" fontId="29" fillId="0" borderId="2" xfId="4" applyFont="1" applyBorder="1" applyAlignment="1">
      <alignment horizontal="right" wrapText="1" readingOrder="2"/>
    </xf>
    <xf numFmtId="0" fontId="27" fillId="0" borderId="6" xfId="0" applyFont="1" applyBorder="1" applyAlignment="1">
      <alignment horizontal="center" vertical="center" wrapText="1" readingOrder="2"/>
    </xf>
    <xf numFmtId="0" fontId="48" fillId="0" borderId="41" xfId="0" applyFont="1" applyBorder="1" applyAlignment="1">
      <alignment horizontal="right" vertical="center" wrapText="1" readingOrder="2"/>
    </xf>
    <xf numFmtId="0" fontId="2" fillId="0" borderId="2" xfId="0" applyFont="1" applyBorder="1" applyAlignment="1">
      <alignment horizontal="center" vertical="center" readingOrder="2"/>
    </xf>
    <xf numFmtId="0" fontId="40" fillId="0" borderId="42" xfId="0" applyFont="1" applyBorder="1" applyAlignment="1">
      <alignment horizontal="right" vertical="center" wrapText="1" readingOrder="2"/>
    </xf>
    <xf numFmtId="0" fontId="40" fillId="0" borderId="41" xfId="0" applyFont="1" applyBorder="1" applyAlignment="1">
      <alignment horizontal="right" vertical="center" wrapText="1" readingOrder="2"/>
    </xf>
    <xf numFmtId="0" fontId="2" fillId="0" borderId="2" xfId="0" applyFont="1" applyBorder="1" applyAlignment="1">
      <alignment horizontal="center" vertical="center" wrapText="1" readingOrder="2"/>
    </xf>
    <xf numFmtId="0" fontId="27" fillId="0" borderId="2" xfId="0" applyFont="1" applyBorder="1" applyAlignment="1">
      <alignment horizontal="right" wrapText="1" readingOrder="2"/>
    </xf>
    <xf numFmtId="0" fontId="2" fillId="0" borderId="6" xfId="0" applyFont="1" applyBorder="1" applyAlignment="1">
      <alignment horizontal="center" vertical="center" readingOrder="2"/>
    </xf>
    <xf numFmtId="0" fontId="27" fillId="0" borderId="6" xfId="0" applyFont="1" applyBorder="1" applyAlignment="1">
      <alignment horizontal="right" vertical="center" wrapText="1" readingOrder="2"/>
    </xf>
    <xf numFmtId="0" fontId="27" fillId="0" borderId="2" xfId="0" applyFont="1" applyBorder="1" applyAlignment="1">
      <alignment horizontal="center" vertical="center" wrapText="1" readingOrder="2"/>
    </xf>
    <xf numFmtId="0" fontId="2" fillId="0" borderId="2" xfId="0" applyFont="1" applyFill="1" applyBorder="1" applyAlignment="1">
      <alignment horizontal="right" vertical="center" wrapText="1" readingOrder="2"/>
    </xf>
    <xf numFmtId="0" fontId="2" fillId="0" borderId="2" xfId="4" applyFont="1" applyBorder="1" applyAlignment="1">
      <alignment horizontal="right" vertical="center" wrapText="1" readingOrder="2"/>
    </xf>
    <xf numFmtId="0" fontId="30" fillId="0" borderId="2" xfId="4" applyFont="1" applyFill="1" applyBorder="1" applyAlignment="1">
      <alignment horizontal="center" vertical="center" wrapText="1" readingOrder="2"/>
    </xf>
    <xf numFmtId="0" fontId="40" fillId="0" borderId="2" xfId="0" applyFont="1" applyBorder="1" applyAlignment="1">
      <alignment horizontal="right" vertical="center" wrapText="1"/>
    </xf>
    <xf numFmtId="0" fontId="30" fillId="0" borderId="2" xfId="4" applyFont="1" applyFill="1" applyBorder="1" applyAlignment="1">
      <alignment horizontal="right" vertical="center" wrapText="1"/>
    </xf>
    <xf numFmtId="0" fontId="30" fillId="3" borderId="2" xfId="4" applyFont="1" applyFill="1" applyBorder="1" applyAlignment="1">
      <alignment horizontal="right" vertical="center" wrapText="1"/>
    </xf>
    <xf numFmtId="0" fontId="48" fillId="0" borderId="2" xfId="0" applyFont="1" applyBorder="1" applyAlignment="1">
      <alignment horizontal="right" vertical="center" wrapText="1"/>
    </xf>
    <xf numFmtId="0" fontId="23" fillId="0" borderId="0" xfId="0" applyFont="1" applyAlignment="1">
      <alignment horizontal="right" vertical="center" wrapText="1"/>
    </xf>
    <xf numFmtId="0" fontId="2" fillId="0" borderId="2" xfId="0" applyFont="1" applyBorder="1" applyAlignment="1">
      <alignment horizontal="right" wrapText="1" indent="2" readingOrder="2"/>
    </xf>
    <xf numFmtId="0" fontId="26" fillId="0" borderId="2" xfId="3" applyFont="1" applyBorder="1" applyAlignment="1">
      <alignment horizontal="center" vertical="center"/>
    </xf>
    <xf numFmtId="0" fontId="54" fillId="0" borderId="2" xfId="4" applyFont="1" applyBorder="1" applyAlignment="1">
      <alignment horizontal="right" wrapText="1" readingOrder="2"/>
    </xf>
    <xf numFmtId="0" fontId="54" fillId="0" borderId="2" xfId="4" applyFont="1" applyBorder="1" applyAlignment="1">
      <alignment horizontal="right" vertical="center" wrapText="1" readingOrder="2"/>
    </xf>
    <xf numFmtId="0" fontId="28" fillId="3" borderId="2" xfId="4" applyFont="1" applyFill="1" applyBorder="1" applyAlignment="1" applyProtection="1">
      <alignment horizontal="center" vertical="top"/>
    </xf>
    <xf numFmtId="0" fontId="30" fillId="0" borderId="0" xfId="7" applyFont="1" applyBorder="1" applyAlignment="1">
      <alignment horizontal="left" vertical="center" wrapText="1"/>
    </xf>
    <xf numFmtId="0" fontId="0" fillId="0" borderId="2" xfId="0" applyFont="1" applyBorder="1" applyAlignment="1">
      <alignment horizontal="right" vertical="center" wrapText="1"/>
    </xf>
    <xf numFmtId="0" fontId="0" fillId="0" borderId="0" xfId="0" applyFont="1" applyAlignment="1">
      <alignment horizontal="right" vertical="center" wrapText="1" readingOrder="2"/>
    </xf>
    <xf numFmtId="0" fontId="20" fillId="0" borderId="0" xfId="0" applyFont="1" applyAlignment="1">
      <alignment horizontal="right" vertical="center" wrapText="1" readingOrder="2"/>
    </xf>
    <xf numFmtId="0" fontId="28" fillId="3" borderId="1" xfId="4" applyFont="1" applyFill="1" applyBorder="1" applyAlignment="1" applyProtection="1">
      <alignment horizontal="center" vertical="center" wrapText="1" readingOrder="2"/>
    </xf>
    <xf numFmtId="0" fontId="55" fillId="0" borderId="0" xfId="4" applyFont="1" applyBorder="1" applyAlignment="1">
      <alignment horizontal="center" readingOrder="2"/>
    </xf>
    <xf numFmtId="0" fontId="28" fillId="0" borderId="2" xfId="4" applyFont="1" applyFill="1" applyBorder="1" applyAlignment="1">
      <alignment vertical="center" wrapText="1"/>
    </xf>
    <xf numFmtId="0" fontId="5" fillId="0" borderId="0" xfId="1" applyFont="1" applyBorder="1" applyAlignment="1">
      <alignment horizontal="center" vertical="center" readingOrder="2"/>
    </xf>
    <xf numFmtId="0" fontId="30" fillId="0" borderId="0" xfId="1" applyFont="1" applyBorder="1" applyAlignment="1">
      <alignment horizontal="right" vertical="center" readingOrder="2"/>
    </xf>
    <xf numFmtId="0" fontId="4" fillId="0" borderId="0" xfId="3" applyFont="1" applyFill="1" applyAlignment="1">
      <alignment horizontal="right" readingOrder="2"/>
    </xf>
    <xf numFmtId="49" fontId="34" fillId="0" borderId="0" xfId="0" applyNumberFormat="1" applyFont="1" applyFill="1" applyBorder="1" applyAlignment="1">
      <alignment horizontal="center" vertical="center"/>
    </xf>
    <xf numFmtId="0" fontId="0" fillId="0" borderId="2" xfId="0" applyBorder="1"/>
    <xf numFmtId="0" fontId="0" fillId="0" borderId="2" xfId="0" applyBorder="1" applyAlignment="1">
      <alignment wrapText="1"/>
    </xf>
    <xf numFmtId="0" fontId="0" fillId="0" borderId="2" xfId="0" applyBorder="1" applyAlignment="1">
      <alignment horizontal="right" readingOrder="2"/>
    </xf>
    <xf numFmtId="0" fontId="27" fillId="0" borderId="2" xfId="0" applyFont="1" applyBorder="1" applyAlignment="1">
      <alignment horizontal="right" vertical="center" readingOrder="2"/>
    </xf>
    <xf numFmtId="0" fontId="63" fillId="0" borderId="2" xfId="0" applyFont="1" applyBorder="1" applyAlignment="1">
      <alignment horizontal="right" vertical="center" wrapText="1" readingOrder="2"/>
    </xf>
    <xf numFmtId="0" fontId="0" fillId="0" borderId="0" xfId="0" applyAlignment="1">
      <alignment readingOrder="2"/>
    </xf>
    <xf numFmtId="0" fontId="0" fillId="0" borderId="0" xfId="0" applyAlignment="1">
      <alignment horizontal="right" readingOrder="2"/>
    </xf>
    <xf numFmtId="0" fontId="64" fillId="0" borderId="0" xfId="0" applyFont="1" applyAlignment="1">
      <alignment horizontal="right" readingOrder="2"/>
    </xf>
    <xf numFmtId="0" fontId="2" fillId="0" borderId="6" xfId="0" applyFont="1" applyBorder="1" applyAlignment="1">
      <alignment horizontal="center" vertical="center" wrapText="1" readingOrder="2"/>
    </xf>
    <xf numFmtId="0" fontId="28" fillId="3" borderId="2" xfId="4" applyFont="1" applyFill="1" applyBorder="1" applyAlignment="1" applyProtection="1">
      <alignment vertical="center" wrapText="1"/>
    </xf>
    <xf numFmtId="0" fontId="0" fillId="0" borderId="0" xfId="0" applyAlignment="1">
      <alignment wrapText="1" readingOrder="2"/>
    </xf>
    <xf numFmtId="0" fontId="20" fillId="3" borderId="2" xfId="4" applyFont="1" applyFill="1" applyBorder="1" applyAlignment="1">
      <alignment vertical="center" wrapText="1" readingOrder="2"/>
    </xf>
    <xf numFmtId="0" fontId="28" fillId="3" borderId="2" xfId="4" applyFont="1" applyFill="1" applyBorder="1" applyAlignment="1">
      <alignment vertical="center" wrapText="1" readingOrder="2"/>
    </xf>
    <xf numFmtId="0" fontId="14" fillId="3" borderId="1" xfId="4" applyFont="1" applyFill="1" applyBorder="1" applyAlignment="1" applyProtection="1">
      <alignment vertical="center" wrapText="1" readingOrder="2"/>
    </xf>
    <xf numFmtId="0" fontId="0" fillId="0" borderId="2" xfId="0" applyBorder="1" applyAlignment="1">
      <alignment wrapText="1" readingOrder="2"/>
    </xf>
    <xf numFmtId="0" fontId="0" fillId="0" borderId="0" xfId="0" applyAlignment="1">
      <alignment horizontal="right" wrapText="1" readingOrder="2"/>
    </xf>
    <xf numFmtId="0" fontId="34" fillId="0" borderId="0" xfId="4" applyFont="1" applyFill="1" applyAlignment="1">
      <alignment horizontal="right" readingOrder="2"/>
    </xf>
    <xf numFmtId="0" fontId="0" fillId="0" borderId="2" xfId="0" applyBorder="1" applyAlignment="1">
      <alignment horizontal="right" wrapText="1" readingOrder="2"/>
    </xf>
    <xf numFmtId="0" fontId="0" fillId="0" borderId="2" xfId="0" applyFont="1" applyBorder="1" applyAlignment="1">
      <alignment horizontal="right" wrapText="1" readingOrder="2"/>
    </xf>
    <xf numFmtId="0" fontId="17" fillId="0" borderId="2" xfId="0" applyFont="1" applyBorder="1" applyAlignment="1">
      <alignment horizontal="right" wrapText="1" readingOrder="2"/>
    </xf>
    <xf numFmtId="0" fontId="17" fillId="0" borderId="7" xfId="4" applyFont="1" applyFill="1" applyBorder="1" applyAlignment="1">
      <alignment vertical="center" readingOrder="2"/>
    </xf>
    <xf numFmtId="0" fontId="0" fillId="0" borderId="2" xfId="0" applyBorder="1" applyAlignment="1">
      <alignment horizontal="right" wrapText="1" indent="4" readingOrder="2"/>
    </xf>
    <xf numFmtId="0" fontId="63" fillId="0" borderId="47" xfId="0" applyFont="1" applyBorder="1" applyAlignment="1">
      <alignment horizontal="center" wrapText="1"/>
    </xf>
    <xf numFmtId="0" fontId="63" fillId="0" borderId="48" xfId="0" applyFont="1" applyFill="1" applyBorder="1" applyAlignment="1">
      <alignment horizontal="center" wrapText="1"/>
    </xf>
    <xf numFmtId="0" fontId="63" fillId="0" borderId="49" xfId="0" applyFont="1" applyFill="1" applyBorder="1" applyAlignment="1">
      <alignment horizontal="center" wrapText="1"/>
    </xf>
    <xf numFmtId="0" fontId="63" fillId="0" borderId="50" xfId="0" applyFont="1" applyBorder="1" applyAlignment="1">
      <alignment horizontal="center" vertical="center" wrapText="1"/>
    </xf>
    <xf numFmtId="0" fontId="63" fillId="0" borderId="6" xfId="0" applyFont="1" applyBorder="1" applyAlignment="1">
      <alignment horizontal="center" vertical="center" wrapText="1"/>
    </xf>
    <xf numFmtId="0" fontId="67" fillId="0" borderId="2" xfId="0" applyFont="1" applyFill="1" applyBorder="1" applyAlignment="1">
      <alignment wrapText="1"/>
    </xf>
    <xf numFmtId="0" fontId="63" fillId="0" borderId="23" xfId="0" applyFont="1" applyBorder="1" applyAlignment="1">
      <alignment horizontal="center" vertical="center" wrapText="1"/>
    </xf>
    <xf numFmtId="0" fontId="63" fillId="0" borderId="3" xfId="0" applyFont="1" applyBorder="1" applyAlignment="1">
      <alignment horizontal="center" vertical="center" wrapText="1"/>
    </xf>
    <xf numFmtId="0" fontId="63" fillId="0" borderId="24" xfId="0" applyFont="1" applyBorder="1" applyAlignment="1">
      <alignment horizontal="center" vertical="center" wrapText="1"/>
    </xf>
    <xf numFmtId="0" fontId="63" fillId="0" borderId="9" xfId="0" applyFont="1" applyBorder="1" applyAlignment="1">
      <alignment horizontal="center" vertical="center" wrapText="1"/>
    </xf>
    <xf numFmtId="0" fontId="63" fillId="0" borderId="51" xfId="0" applyFont="1" applyBorder="1" applyAlignment="1">
      <alignment horizontal="center" vertical="center" wrapText="1"/>
    </xf>
    <xf numFmtId="0" fontId="63" fillId="0" borderId="52" xfId="0" applyFont="1" applyBorder="1" applyAlignment="1">
      <alignment horizontal="center" vertical="center" wrapText="1"/>
    </xf>
    <xf numFmtId="0" fontId="44" fillId="0" borderId="2" xfId="0" applyFont="1" applyBorder="1" applyAlignment="1">
      <alignment horizontal="right" readingOrder="2"/>
    </xf>
    <xf numFmtId="0" fontId="26" fillId="0" borderId="2" xfId="4" applyFont="1" applyBorder="1" applyAlignment="1">
      <alignment horizontal="right" readingOrder="2"/>
    </xf>
    <xf numFmtId="0" fontId="4" fillId="0" borderId="2" xfId="4" applyBorder="1" applyAlignment="1">
      <alignment horizontal="right" readingOrder="2"/>
    </xf>
    <xf numFmtId="0" fontId="30" fillId="0" borderId="2" xfId="1" applyFont="1" applyBorder="1" applyAlignment="1">
      <alignment horizontal="right" wrapText="1" readingOrder="2"/>
    </xf>
    <xf numFmtId="0" fontId="63" fillId="0" borderId="2" xfId="0" applyFont="1" applyBorder="1" applyAlignment="1">
      <alignment horizontal="center" wrapText="1" readingOrder="2"/>
    </xf>
    <xf numFmtId="0" fontId="63" fillId="0" borderId="2" xfId="0" applyFont="1" applyBorder="1" applyAlignment="1">
      <alignment horizontal="center" vertical="center" wrapText="1"/>
    </xf>
    <xf numFmtId="0" fontId="0" fillId="0" borderId="2" xfId="0" applyBorder="1" applyAlignment="1">
      <alignment horizontal="center" wrapText="1"/>
    </xf>
    <xf numFmtId="0" fontId="29" fillId="0" borderId="16" xfId="1" applyFont="1" applyBorder="1" applyAlignment="1">
      <alignment horizontal="right" wrapText="1" readingOrder="2"/>
    </xf>
    <xf numFmtId="0" fontId="29" fillId="0" borderId="53" xfId="1" applyFont="1" applyBorder="1" applyAlignment="1">
      <alignment horizontal="right" wrapText="1" readingOrder="2"/>
    </xf>
    <xf numFmtId="0" fontId="29" fillId="0" borderId="33" xfId="1" applyFont="1" applyBorder="1" applyAlignment="1">
      <alignment horizontal="right" wrapText="1" readingOrder="2"/>
    </xf>
    <xf numFmtId="0" fontId="28" fillId="0" borderId="7" xfId="3" applyFont="1" applyBorder="1" applyAlignment="1">
      <alignment horizontal="center" vertical="center" readingOrder="2"/>
    </xf>
    <xf numFmtId="0" fontId="28" fillId="0" borderId="7" xfId="3" applyFont="1" applyBorder="1" applyAlignment="1">
      <alignment horizontal="center" vertical="top" wrapText="1"/>
    </xf>
    <xf numFmtId="0" fontId="26" fillId="0" borderId="0" xfId="1" applyFont="1" applyAlignment="1">
      <alignment horizontal="center" vertical="top" wrapText="1"/>
    </xf>
    <xf numFmtId="0" fontId="26" fillId="0" borderId="0" xfId="1" applyFont="1" applyFill="1" applyAlignment="1">
      <alignment horizontal="center" vertical="center" wrapText="1"/>
    </xf>
    <xf numFmtId="0" fontId="26" fillId="0" borderId="0" xfId="1" applyFont="1" applyBorder="1" applyAlignment="1">
      <alignment horizontal="center" wrapText="1"/>
    </xf>
    <xf numFmtId="0" fontId="2" fillId="0" borderId="0" xfId="1" applyFont="1" applyBorder="1" applyAlignment="1">
      <alignment horizontal="center"/>
    </xf>
    <xf numFmtId="0" fontId="2" fillId="0" borderId="2" xfId="2" applyFont="1" applyBorder="1" applyAlignment="1">
      <alignment horizontal="center" vertical="center" wrapText="1"/>
    </xf>
    <xf numFmtId="0" fontId="2" fillId="0" borderId="2" xfId="2" applyFont="1" applyBorder="1" applyAlignment="1">
      <alignment horizontal="center" vertical="center"/>
    </xf>
    <xf numFmtId="49" fontId="29" fillId="0" borderId="10" xfId="0" applyNumberFormat="1" applyFont="1" applyFill="1" applyBorder="1" applyAlignment="1">
      <alignment horizontal="center" vertical="center" readingOrder="2"/>
    </xf>
    <xf numFmtId="0" fontId="43" fillId="0" borderId="0" xfId="1" applyFont="1" applyAlignment="1">
      <alignment horizontal="right" wrapText="1" readingOrder="2"/>
    </xf>
    <xf numFmtId="49" fontId="34" fillId="0" borderId="0" xfId="0" applyNumberFormat="1" applyFont="1" applyFill="1" applyBorder="1" applyAlignment="1">
      <alignment horizontal="center" vertical="center" readingOrder="2"/>
    </xf>
    <xf numFmtId="0" fontId="28" fillId="0" borderId="7" xfId="3" applyFont="1" applyBorder="1" applyAlignment="1">
      <alignment horizontal="center" vertical="center" readingOrder="1"/>
    </xf>
    <xf numFmtId="0" fontId="26" fillId="0" borderId="7" xfId="4" applyFont="1" applyBorder="1" applyAlignment="1">
      <alignment horizontal="left" vertical="top" readingOrder="1"/>
    </xf>
    <xf numFmtId="0" fontId="29" fillId="0" borderId="7" xfId="4" applyFont="1" applyFill="1" applyBorder="1" applyAlignment="1">
      <alignment horizontal="center" vertical="center" wrapText="1" readingOrder="1"/>
    </xf>
    <xf numFmtId="0" fontId="29" fillId="0" borderId="7" xfId="4" applyFont="1" applyFill="1" applyBorder="1" applyAlignment="1">
      <alignment horizontal="center" vertical="center" wrapText="1" readingOrder="2"/>
    </xf>
    <xf numFmtId="0" fontId="0" fillId="0" borderId="0" xfId="0" applyAlignment="1">
      <alignment horizontal="right" readingOrder="1"/>
    </xf>
    <xf numFmtId="0" fontId="29" fillId="0" borderId="0" xfId="0" applyFont="1" applyAlignment="1">
      <alignment wrapText="1"/>
    </xf>
    <xf numFmtId="0" fontId="54" fillId="0" borderId="2" xfId="4" applyFont="1" applyBorder="1" applyAlignment="1" applyProtection="1">
      <alignment horizontal="left" vertical="center" wrapText="1" readingOrder="1"/>
    </xf>
    <xf numFmtId="0" fontId="54" fillId="0" borderId="2" xfId="1" applyFont="1" applyBorder="1" applyAlignment="1">
      <alignment vertical="center" wrapText="1" readingOrder="1"/>
    </xf>
    <xf numFmtId="0" fontId="31" fillId="0" borderId="6" xfId="1" applyFont="1" applyBorder="1" applyAlignment="1">
      <alignment horizontal="center" vertical="top" wrapText="1"/>
    </xf>
    <xf numFmtId="0" fontId="26" fillId="0" borderId="6" xfId="0" applyFont="1" applyBorder="1" applyAlignment="1">
      <alignment horizontal="center" vertical="center" wrapText="1"/>
    </xf>
    <xf numFmtId="0" fontId="30" fillId="0" borderId="0" xfId="7" applyFont="1" applyBorder="1" applyAlignment="1">
      <alignment horizontal="center"/>
    </xf>
    <xf numFmtId="0" fontId="4" fillId="0" borderId="2" xfId="6" applyFont="1" applyFill="1" applyBorder="1" applyAlignment="1">
      <alignment wrapText="1"/>
    </xf>
    <xf numFmtId="0" fontId="37" fillId="0" borderId="2" xfId="0" applyFont="1" applyBorder="1" applyAlignment="1">
      <alignment wrapText="1"/>
    </xf>
    <xf numFmtId="0" fontId="29" fillId="0" borderId="2" xfId="7" applyFont="1" applyBorder="1" applyAlignment="1">
      <alignment horizontal="left" vertical="center" wrapText="1"/>
    </xf>
    <xf numFmtId="0" fontId="26" fillId="0" borderId="0" xfId="4" applyFont="1" applyAlignment="1">
      <alignment horizontal="center" wrapText="1" readingOrder="2"/>
    </xf>
    <xf numFmtId="0" fontId="54" fillId="0" borderId="2" xfId="4" applyFont="1" applyBorder="1" applyAlignment="1">
      <alignment horizontal="right" vertical="center" wrapText="1" readingOrder="2"/>
    </xf>
    <xf numFmtId="0" fontId="14" fillId="0" borderId="2" xfId="4" applyFont="1" applyFill="1" applyBorder="1" applyAlignment="1">
      <alignment horizontal="center" vertical="center" wrapText="1"/>
    </xf>
    <xf numFmtId="0" fontId="28" fillId="0" borderId="0" xfId="3" applyFont="1" applyFill="1" applyBorder="1" applyAlignment="1">
      <alignment horizontal="left"/>
    </xf>
    <xf numFmtId="0" fontId="4" fillId="0" borderId="2" xfId="1" applyFont="1" applyFill="1" applyBorder="1" applyAlignment="1">
      <alignment horizontal="left" vertical="top" wrapText="1"/>
    </xf>
    <xf numFmtId="0" fontId="37" fillId="0" borderId="2" xfId="0" applyFont="1" applyBorder="1" applyAlignment="1">
      <alignment wrapText="1" readingOrder="2"/>
    </xf>
    <xf numFmtId="0" fontId="29" fillId="0" borderId="2" xfId="7" applyFont="1" applyBorder="1" applyAlignment="1">
      <alignment wrapText="1"/>
    </xf>
    <xf numFmtId="0" fontId="5" fillId="0" borderId="2" xfId="1" applyFont="1" applyBorder="1" applyAlignment="1">
      <alignment horizontal="center" vertical="center" wrapText="1"/>
    </xf>
    <xf numFmtId="0" fontId="4" fillId="0" borderId="2" xfId="1" applyFont="1" applyBorder="1" applyAlignment="1">
      <alignment horizontal="center" vertical="center"/>
    </xf>
    <xf numFmtId="0" fontId="29" fillId="0" borderId="2" xfId="1" applyFont="1" applyBorder="1" applyAlignment="1">
      <alignment horizontal="right" vertical="center" wrapText="1" readingOrder="2"/>
    </xf>
    <xf numFmtId="0" fontId="29" fillId="0" borderId="2" xfId="1" applyFont="1" applyBorder="1" applyAlignment="1">
      <alignment horizontal="right" vertical="center" readingOrder="2"/>
    </xf>
    <xf numFmtId="0" fontId="29" fillId="0" borderId="2" xfId="1" applyFont="1" applyBorder="1" applyAlignment="1">
      <alignment horizontal="right" wrapText="1" readingOrder="2"/>
    </xf>
    <xf numFmtId="0" fontId="30" fillId="0" borderId="2" xfId="1" applyFont="1" applyBorder="1" applyAlignment="1">
      <alignment horizontal="right" vertical="center" wrapText="1" readingOrder="2"/>
    </xf>
    <xf numFmtId="0" fontId="30" fillId="0" borderId="2" xfId="1" applyFont="1" applyBorder="1" applyAlignment="1">
      <alignment vertical="center" wrapText="1" readingOrder="2"/>
    </xf>
    <xf numFmtId="0" fontId="29" fillId="0" borderId="7" xfId="4" applyFont="1" applyFill="1" applyBorder="1" applyAlignment="1">
      <alignment horizontal="center" vertical="center" readingOrder="2"/>
    </xf>
    <xf numFmtId="0" fontId="29" fillId="0" borderId="2" xfId="0" applyFont="1" applyBorder="1" applyAlignment="1">
      <alignment horizontal="center" vertical="center"/>
    </xf>
    <xf numFmtId="0" fontId="54" fillId="0" borderId="2" xfId="4" applyFont="1" applyFill="1" applyBorder="1" applyAlignment="1">
      <alignment horizontal="left" vertical="center" wrapText="1" readingOrder="2"/>
    </xf>
    <xf numFmtId="0" fontId="0" fillId="0" borderId="2" xfId="0" applyFill="1" applyBorder="1" applyAlignment="1">
      <alignment horizontal="right" wrapText="1" readingOrder="2"/>
    </xf>
    <xf numFmtId="0" fontId="17" fillId="0" borderId="2" xfId="0" applyFont="1" applyFill="1" applyBorder="1" applyAlignment="1">
      <alignment horizontal="right" wrapText="1" readingOrder="2"/>
    </xf>
    <xf numFmtId="0" fontId="30" fillId="0" borderId="0" xfId="7" applyFont="1" applyFill="1" applyBorder="1" applyAlignment="1">
      <alignment horizontal="center"/>
    </xf>
    <xf numFmtId="0" fontId="30" fillId="0" borderId="0" xfId="7" applyFont="1" applyFill="1" applyBorder="1" applyAlignment="1">
      <alignment horizontal="center" wrapText="1"/>
    </xf>
    <xf numFmtId="0" fontId="30" fillId="0" borderId="2" xfId="7" applyFont="1" applyFill="1" applyBorder="1" applyAlignment="1">
      <alignment horizontal="center" vertical="center" wrapText="1"/>
    </xf>
    <xf numFmtId="0" fontId="26" fillId="0" borderId="2" xfId="6" applyFont="1" applyFill="1" applyBorder="1" applyAlignment="1">
      <alignment horizontal="right" wrapText="1" readingOrder="2"/>
    </xf>
    <xf numFmtId="0" fontId="30" fillId="0" borderId="38" xfId="6" applyFont="1" applyFill="1" applyBorder="1" applyAlignment="1">
      <alignment horizontal="right" vertical="center" wrapText="1" readingOrder="2"/>
    </xf>
    <xf numFmtId="0" fontId="32" fillId="0" borderId="38" xfId="0" applyFont="1" applyFill="1" applyBorder="1" applyAlignment="1">
      <alignment horizontal="right" vertical="center" wrapText="1" readingOrder="2"/>
    </xf>
    <xf numFmtId="0" fontId="29" fillId="0" borderId="38" xfId="6" applyFont="1" applyFill="1" applyBorder="1" applyAlignment="1">
      <alignment horizontal="right" vertical="center" wrapText="1"/>
    </xf>
    <xf numFmtId="0" fontId="29" fillId="0" borderId="38" xfId="7" applyFont="1" applyFill="1" applyBorder="1" applyAlignment="1">
      <alignment horizontal="right" vertical="center" wrapText="1" readingOrder="2"/>
    </xf>
    <xf numFmtId="0" fontId="29" fillId="0" borderId="38" xfId="6" applyFont="1" applyFill="1" applyBorder="1" applyAlignment="1">
      <alignment horizontal="right" vertical="center"/>
    </xf>
    <xf numFmtId="0" fontId="29" fillId="0" borderId="38" xfId="6" applyFont="1" applyFill="1" applyBorder="1" applyAlignment="1">
      <alignment horizontal="right" vertical="center" wrapText="1" readingOrder="2"/>
    </xf>
    <xf numFmtId="0" fontId="32" fillId="0" borderId="38" xfId="0" applyFont="1" applyFill="1" applyBorder="1" applyAlignment="1">
      <alignment horizontal="left" vertical="center" wrapText="1" readingOrder="1"/>
    </xf>
    <xf numFmtId="0" fontId="32" fillId="0" borderId="38" xfId="0" applyFont="1" applyFill="1" applyBorder="1" applyAlignment="1">
      <alignment horizontal="right" vertical="center" wrapText="1" readingOrder="1"/>
    </xf>
    <xf numFmtId="0" fontId="4" fillId="0" borderId="0" xfId="6" applyFont="1" applyFill="1" applyAlignment="1">
      <alignment horizontal="right"/>
    </xf>
    <xf numFmtId="0" fontId="4" fillId="0" borderId="2" xfId="4" applyFont="1" applyFill="1" applyBorder="1" applyAlignment="1">
      <alignment vertical="center" wrapText="1"/>
    </xf>
    <xf numFmtId="0" fontId="4" fillId="0" borderId="2" xfId="4" applyFont="1" applyFill="1" applyBorder="1" applyAlignment="1" applyProtection="1">
      <alignment horizontal="center" vertical="top"/>
    </xf>
    <xf numFmtId="0" fontId="26" fillId="0" borderId="2" xfId="0" applyFont="1" applyFill="1" applyBorder="1" applyAlignment="1">
      <alignment vertical="center" wrapText="1"/>
    </xf>
    <xf numFmtId="0" fontId="26" fillId="0" borderId="2" xfId="0" applyFont="1" applyFill="1" applyBorder="1" applyAlignment="1">
      <alignment wrapText="1"/>
    </xf>
    <xf numFmtId="0" fontId="26" fillId="0" borderId="2" xfId="0" applyFont="1" applyFill="1" applyBorder="1" applyAlignment="1">
      <alignment horizontal="center" vertical="center" wrapText="1"/>
    </xf>
    <xf numFmtId="0" fontId="26" fillId="0" borderId="2" xfId="0" applyFont="1" applyFill="1" applyBorder="1" applyAlignment="1">
      <alignment horizontal="right" vertical="center" wrapText="1" readingOrder="2"/>
    </xf>
    <xf numFmtId="0" fontId="26" fillId="0" borderId="2" xfId="0" applyFont="1" applyFill="1" applyBorder="1" applyAlignment="1">
      <alignment horizontal="center" vertical="center"/>
    </xf>
    <xf numFmtId="0" fontId="28" fillId="0" borderId="2" xfId="0" applyFont="1" applyFill="1" applyBorder="1" applyAlignment="1">
      <alignment horizontal="right" vertical="center" readingOrder="2"/>
    </xf>
    <xf numFmtId="0" fontId="26" fillId="0" borderId="2" xfId="0" applyFont="1" applyFill="1" applyBorder="1" applyAlignment="1">
      <alignment horizontal="right" wrapText="1" readingOrder="2"/>
    </xf>
    <xf numFmtId="0" fontId="4" fillId="0" borderId="2" xfId="1" applyFont="1" applyFill="1" applyBorder="1" applyAlignment="1">
      <alignment horizontal="right" wrapText="1" readingOrder="2"/>
    </xf>
    <xf numFmtId="0" fontId="5" fillId="3" borderId="9" xfId="4" applyFont="1" applyFill="1" applyBorder="1" applyAlignment="1">
      <alignment horizontal="center" vertical="center" wrapText="1"/>
    </xf>
    <xf numFmtId="0" fontId="5" fillId="3" borderId="9" xfId="4" applyFont="1" applyFill="1" applyBorder="1" applyAlignment="1" applyProtection="1">
      <alignment horizontal="center" vertical="center" readingOrder="2"/>
    </xf>
    <xf numFmtId="0" fontId="5" fillId="0" borderId="2" xfId="0" applyFont="1" applyBorder="1" applyAlignment="1">
      <alignment horizontal="right" wrapText="1" readingOrder="2"/>
    </xf>
    <xf numFmtId="0" fontId="4" fillId="0" borderId="0" xfId="1" applyFont="1" applyAlignment="1">
      <alignment wrapText="1"/>
    </xf>
    <xf numFmtId="0" fontId="5" fillId="0" borderId="0" xfId="1" applyFont="1" applyFill="1" applyBorder="1" applyAlignment="1">
      <alignment horizontal="center" vertical="center" readingOrder="2"/>
    </xf>
    <xf numFmtId="0" fontId="5" fillId="0" borderId="2" xfId="1" applyFont="1" applyFill="1" applyBorder="1" applyAlignment="1">
      <alignment horizontal="center" vertical="center" wrapText="1"/>
    </xf>
    <xf numFmtId="0" fontId="5" fillId="0" borderId="2" xfId="0" applyFont="1" applyFill="1" applyBorder="1" applyAlignment="1">
      <alignment horizontal="right" wrapText="1" readingOrder="2"/>
    </xf>
    <xf numFmtId="0" fontId="4" fillId="0" borderId="2" xfId="1" applyFont="1" applyFill="1" applyBorder="1" applyAlignment="1">
      <alignment horizontal="right" vertical="center" wrapText="1" readingOrder="2"/>
    </xf>
    <xf numFmtId="0" fontId="4" fillId="0" borderId="2" xfId="1" applyFont="1" applyFill="1" applyBorder="1" applyAlignment="1">
      <alignment horizontal="center" vertical="center" wrapText="1"/>
    </xf>
    <xf numFmtId="0" fontId="4" fillId="0" borderId="0" xfId="1" applyFill="1"/>
    <xf numFmtId="0" fontId="5" fillId="0" borderId="2" xfId="1" applyFont="1" applyFill="1" applyBorder="1" applyAlignment="1">
      <alignment horizontal="right" vertical="top" wrapText="1" readingOrder="2"/>
    </xf>
    <xf numFmtId="0" fontId="4" fillId="0" borderId="0" xfId="1" applyFont="1" applyFill="1" applyAlignment="1">
      <alignment wrapText="1"/>
    </xf>
    <xf numFmtId="0" fontId="5" fillId="0" borderId="2" xfId="0" applyFont="1" applyFill="1" applyBorder="1" applyAlignment="1">
      <alignment horizontal="right" readingOrder="2"/>
    </xf>
    <xf numFmtId="0" fontId="5" fillId="0" borderId="2" xfId="0" applyFont="1" applyFill="1" applyBorder="1" applyAlignment="1">
      <alignment horizontal="right" vertical="center" readingOrder="2"/>
    </xf>
    <xf numFmtId="0" fontId="14" fillId="0" borderId="2" xfId="1" applyFont="1" applyFill="1" applyBorder="1" applyAlignment="1">
      <alignment horizontal="right" vertical="center" readingOrder="2"/>
    </xf>
    <xf numFmtId="0" fontId="28" fillId="0" borderId="6" xfId="1" applyFont="1" applyFill="1" applyBorder="1" applyAlignment="1">
      <alignment horizontal="right" vertical="center" readingOrder="2"/>
    </xf>
    <xf numFmtId="0" fontId="35" fillId="0" borderId="9" xfId="0" applyFont="1" applyFill="1" applyBorder="1" applyAlignment="1">
      <alignment horizontal="right" vertical="center" wrapText="1" readingOrder="2"/>
    </xf>
    <xf numFmtId="0" fontId="35" fillId="0" borderId="2" xfId="0" applyFont="1" applyFill="1" applyBorder="1" applyAlignment="1">
      <alignment horizontal="right" vertical="center" wrapText="1" readingOrder="2"/>
    </xf>
    <xf numFmtId="0" fontId="30" fillId="0" borderId="2" xfId="2" applyFont="1" applyFill="1" applyBorder="1" applyAlignment="1">
      <alignment horizontal="right" vertical="center" wrapText="1" readingOrder="2"/>
    </xf>
    <xf numFmtId="0" fontId="2" fillId="0" borderId="2" xfId="0" applyFont="1" applyFill="1" applyBorder="1" applyAlignment="1">
      <alignment horizontal="center" vertical="center" wrapText="1"/>
    </xf>
    <xf numFmtId="0" fontId="30" fillId="0" borderId="2" xfId="2" applyFont="1" applyFill="1" applyBorder="1" applyAlignment="1">
      <alignment horizontal="center" vertical="center" wrapText="1" readingOrder="2"/>
    </xf>
    <xf numFmtId="0" fontId="29" fillId="0" borderId="2" xfId="2" applyFont="1" applyFill="1" applyBorder="1" applyAlignment="1">
      <alignment horizontal="right" vertical="top" wrapText="1" readingOrder="2"/>
    </xf>
    <xf numFmtId="0" fontId="2" fillId="0" borderId="2" xfId="0" applyFont="1" applyFill="1" applyBorder="1" applyAlignment="1">
      <alignment horizontal="center" vertical="center"/>
    </xf>
    <xf numFmtId="0" fontId="27" fillId="0" borderId="2" xfId="0" applyFont="1" applyFill="1" applyBorder="1" applyAlignment="1">
      <alignment horizontal="center" vertical="center" readingOrder="2"/>
    </xf>
    <xf numFmtId="0" fontId="41" fillId="0" borderId="2" xfId="2" applyFont="1" applyFill="1" applyBorder="1" applyAlignment="1">
      <alignment horizontal="right" vertical="center" wrapText="1" readingOrder="2"/>
    </xf>
    <xf numFmtId="0" fontId="29" fillId="0" borderId="2" xfId="2" applyFont="1" applyFill="1" applyBorder="1" applyAlignment="1">
      <alignment horizontal="right" wrapText="1" readingOrder="2"/>
    </xf>
    <xf numFmtId="0" fontId="26" fillId="0" borderId="2" xfId="3" applyFont="1" applyFill="1" applyBorder="1" applyAlignment="1">
      <alignment wrapText="1" readingOrder="2"/>
    </xf>
    <xf numFmtId="0" fontId="26" fillId="0" borderId="2" xfId="3" applyFont="1" applyFill="1" applyBorder="1" applyAlignment="1">
      <alignment horizontal="center" vertical="center" wrapText="1" readingOrder="2"/>
    </xf>
    <xf numFmtId="0" fontId="29" fillId="0" borderId="2" xfId="0" applyFont="1" applyFill="1" applyBorder="1" applyAlignment="1">
      <alignment horizontal="right" wrapText="1" readingOrder="2"/>
    </xf>
    <xf numFmtId="0" fontId="29" fillId="0" borderId="2" xfId="1" applyFont="1" applyFill="1" applyBorder="1" applyAlignment="1">
      <alignment horizontal="right" vertical="center" wrapText="1" readingOrder="2"/>
    </xf>
    <xf numFmtId="0" fontId="30" fillId="3" borderId="2" xfId="4" applyFont="1" applyFill="1" applyBorder="1" applyAlignment="1">
      <alignment vertical="center" wrapText="1" readingOrder="1"/>
    </xf>
    <xf numFmtId="0" fontId="30" fillId="0" borderId="2" xfId="0" applyFont="1" applyFill="1" applyBorder="1" applyAlignment="1">
      <alignment horizontal="right" vertical="center" wrapText="1" readingOrder="2"/>
    </xf>
    <xf numFmtId="0" fontId="54" fillId="0" borderId="0" xfId="1" applyFont="1" applyBorder="1" applyAlignment="1">
      <alignment horizontal="left"/>
    </xf>
    <xf numFmtId="0" fontId="45" fillId="0" borderId="0" xfId="0" applyFont="1" applyBorder="1"/>
    <xf numFmtId="0" fontId="54" fillId="0" borderId="0" xfId="4" applyFont="1" applyBorder="1" applyAlignment="1">
      <alignment horizontal="left" wrapText="1"/>
    </xf>
    <xf numFmtId="0" fontId="54" fillId="0" borderId="0" xfId="1" applyFont="1" applyBorder="1" applyAlignment="1">
      <alignment horizontal="left" wrapText="1"/>
    </xf>
    <xf numFmtId="0" fontId="55" fillId="3" borderId="1" xfId="4" applyFont="1" applyFill="1" applyBorder="1" applyAlignment="1" applyProtection="1">
      <alignment horizontal="center" vertical="top" readingOrder="2"/>
    </xf>
    <xf numFmtId="0" fontId="44" fillId="0" borderId="0" xfId="0" applyFont="1" applyBorder="1" applyAlignment="1">
      <alignment horizontal="justify" vertical="center" wrapText="1" readingOrder="2"/>
    </xf>
    <xf numFmtId="0" fontId="44" fillId="0" borderId="0" xfId="0" applyFont="1" applyBorder="1" applyAlignment="1">
      <alignment vertical="center" wrapText="1" readingOrder="2"/>
    </xf>
    <xf numFmtId="0" fontId="26" fillId="0" borderId="1" xfId="4" applyFont="1" applyBorder="1" applyAlignment="1">
      <alignment horizontal="left" vertical="top" wrapText="1"/>
    </xf>
    <xf numFmtId="0" fontId="26" fillId="0" borderId="0" xfId="4" applyFont="1" applyFill="1" applyBorder="1" applyAlignment="1">
      <alignment horizontal="left" vertical="center" wrapText="1"/>
    </xf>
    <xf numFmtId="0" fontId="26" fillId="0" borderId="5" xfId="4" applyFont="1" applyFill="1" applyBorder="1" applyAlignment="1">
      <alignment horizontal="left" vertical="center" wrapText="1"/>
    </xf>
    <xf numFmtId="0" fontId="4" fillId="0" borderId="1" xfId="1" applyFont="1" applyFill="1" applyBorder="1" applyAlignment="1">
      <alignment horizontal="center" vertical="center" wrapText="1"/>
    </xf>
    <xf numFmtId="0" fontId="4" fillId="0" borderId="1" xfId="1" applyFont="1" applyBorder="1" applyAlignment="1">
      <alignment horizontal="center" vertical="center" wrapText="1"/>
    </xf>
    <xf numFmtId="0" fontId="4" fillId="0" borderId="5" xfId="1" applyFont="1" applyFill="1" applyBorder="1" applyAlignment="1">
      <alignment horizontal="left" vertical="top" wrapText="1"/>
    </xf>
    <xf numFmtId="0" fontId="4" fillId="0" borderId="5" xfId="1" applyFont="1" applyFill="1" applyBorder="1"/>
    <xf numFmtId="0" fontId="4" fillId="0" borderId="5" xfId="1" applyFont="1" applyBorder="1" applyAlignment="1">
      <alignment horizontal="left" vertical="top" wrapText="1"/>
    </xf>
    <xf numFmtId="0" fontId="29" fillId="0" borderId="1" xfId="3" applyFont="1" applyFill="1" applyBorder="1" applyAlignment="1">
      <alignment horizontal="center" vertical="center" wrapText="1"/>
    </xf>
    <xf numFmtId="0" fontId="30" fillId="0" borderId="1" xfId="3" applyFont="1" applyFill="1" applyBorder="1" applyAlignment="1">
      <alignment horizontal="center" vertical="center"/>
    </xf>
    <xf numFmtId="0" fontId="29" fillId="0" borderId="1" xfId="3" applyFont="1" applyFill="1" applyBorder="1" applyAlignment="1">
      <alignment horizontal="center" vertical="center"/>
    </xf>
    <xf numFmtId="0" fontId="8" fillId="0" borderId="0" xfId="3" applyFont="1" applyFill="1" applyBorder="1" applyAlignment="1">
      <alignment horizontal="left"/>
    </xf>
    <xf numFmtId="0" fontId="2" fillId="0" borderId="5" xfId="0" applyFont="1" applyBorder="1"/>
    <xf numFmtId="0" fontId="29" fillId="0" borderId="5" xfId="3" applyFont="1" applyFill="1" applyBorder="1" applyAlignment="1">
      <alignment horizontal="left"/>
    </xf>
    <xf numFmtId="0" fontId="29" fillId="0" borderId="5" xfId="3" applyFont="1" applyFill="1" applyBorder="1" applyAlignment="1">
      <alignment horizontal="left" wrapText="1"/>
    </xf>
    <xf numFmtId="0" fontId="26" fillId="0" borderId="1" xfId="3" applyFont="1" applyBorder="1" applyAlignment="1">
      <alignment horizontal="center" vertical="center" wrapText="1"/>
    </xf>
    <xf numFmtId="0" fontId="26" fillId="0" borderId="5" xfId="3" applyFont="1" applyFill="1" applyBorder="1" applyAlignment="1">
      <alignment horizontal="left"/>
    </xf>
    <xf numFmtId="0" fontId="23" fillId="0" borderId="5" xfId="4" applyFont="1" applyFill="1" applyBorder="1" applyAlignment="1">
      <alignment horizontal="left" wrapText="1"/>
    </xf>
    <xf numFmtId="0" fontId="30" fillId="0" borderId="34" xfId="7" applyFont="1" applyBorder="1" applyAlignment="1">
      <alignment horizontal="center" wrapText="1"/>
    </xf>
    <xf numFmtId="0" fontId="30" fillId="0" borderId="35" xfId="7" applyFont="1" applyBorder="1" applyAlignment="1">
      <alignment horizontal="center" wrapText="1"/>
    </xf>
    <xf numFmtId="0" fontId="29" fillId="0" borderId="2" xfId="7" applyFont="1" applyBorder="1" applyAlignment="1">
      <alignment horizontal="center" vertical="center" wrapText="1"/>
    </xf>
    <xf numFmtId="0" fontId="30" fillId="0" borderId="0" xfId="7" applyFont="1" applyBorder="1" applyAlignment="1">
      <alignment horizontal="left" vertical="justify" wrapText="1"/>
    </xf>
    <xf numFmtId="0" fontId="34" fillId="0" borderId="0" xfId="7" applyFont="1" applyAlignment="1">
      <alignment horizontal="center"/>
    </xf>
    <xf numFmtId="0" fontId="34" fillId="0" borderId="0" xfId="7" applyFont="1" applyAlignment="1">
      <alignment horizontal="center" wrapText="1" readingOrder="2"/>
    </xf>
    <xf numFmtId="0" fontId="34" fillId="0" borderId="0" xfId="7" applyFont="1" applyAlignment="1">
      <alignment horizontal="center" readingOrder="2"/>
    </xf>
    <xf numFmtId="0" fontId="30" fillId="0" borderId="18" xfId="7" applyFont="1" applyBorder="1" applyAlignment="1">
      <alignment horizontal="center"/>
    </xf>
    <xf numFmtId="0" fontId="30" fillId="0" borderId="0" xfId="7" applyFont="1" applyBorder="1" applyAlignment="1">
      <alignment horizontal="center"/>
    </xf>
    <xf numFmtId="0" fontId="30" fillId="0" borderId="0" xfId="4" applyFont="1" applyAlignment="1">
      <alignment horizontal="center"/>
    </xf>
    <xf numFmtId="0" fontId="29" fillId="0" borderId="0" xfId="7" applyFont="1" applyAlignment="1">
      <alignment horizontal="center"/>
    </xf>
    <xf numFmtId="0" fontId="43" fillId="0" borderId="0" xfId="4" applyFont="1" applyAlignment="1">
      <alignment horizontal="right" vertical="center" readingOrder="2"/>
    </xf>
    <xf numFmtId="0" fontId="30" fillId="0" borderId="0" xfId="4" applyFont="1" applyBorder="1" applyAlignment="1">
      <alignment horizontal="center" vertical="center" wrapText="1" readingOrder="2"/>
    </xf>
    <xf numFmtId="0" fontId="30" fillId="0" borderId="0" xfId="4" applyFont="1" applyBorder="1" applyAlignment="1">
      <alignment horizontal="center" vertical="center" readingOrder="2"/>
    </xf>
    <xf numFmtId="0" fontId="41" fillId="0" borderId="38" xfId="6" applyFont="1" applyBorder="1" applyAlignment="1">
      <alignment horizontal="right" vertical="center" wrapText="1" readingOrder="2"/>
    </xf>
    <xf numFmtId="0" fontId="41" fillId="0" borderId="38" xfId="6" applyFont="1" applyBorder="1" applyAlignment="1">
      <alignment horizontal="right" vertical="center" wrapText="1"/>
    </xf>
    <xf numFmtId="0" fontId="41" fillId="0" borderId="38" xfId="4" applyFont="1" applyFill="1" applyBorder="1" applyAlignment="1">
      <alignment horizontal="right" vertical="center"/>
    </xf>
    <xf numFmtId="0" fontId="30" fillId="0" borderId="38" xfId="6" applyFont="1" applyFill="1" applyBorder="1" applyAlignment="1">
      <alignment horizontal="right" vertical="center"/>
    </xf>
    <xf numFmtId="0" fontId="41" fillId="0" borderId="38" xfId="4" applyFont="1" applyBorder="1" applyAlignment="1">
      <alignment horizontal="right" vertical="center" wrapText="1" readingOrder="2"/>
    </xf>
    <xf numFmtId="0" fontId="41" fillId="0" borderId="38" xfId="7" applyFont="1" applyFill="1" applyBorder="1" applyAlignment="1">
      <alignment horizontal="right" vertical="center" readingOrder="2"/>
    </xf>
    <xf numFmtId="0" fontId="30" fillId="0" borderId="38" xfId="7" applyFont="1" applyFill="1" applyBorder="1" applyAlignment="1">
      <alignment horizontal="right" vertical="center" readingOrder="2"/>
    </xf>
    <xf numFmtId="0" fontId="41" fillId="0" borderId="38" xfId="7" applyFont="1" applyFill="1" applyBorder="1" applyAlignment="1">
      <alignment horizontal="right" vertical="center"/>
    </xf>
    <xf numFmtId="0" fontId="30" fillId="0" borderId="38" xfId="7" applyFont="1" applyFill="1" applyBorder="1" applyAlignment="1">
      <alignment horizontal="right" vertical="center"/>
    </xf>
    <xf numFmtId="0" fontId="41" fillId="0" borderId="38" xfId="4" applyFont="1" applyBorder="1" applyAlignment="1">
      <alignment horizontal="right" vertical="center"/>
    </xf>
    <xf numFmtId="0" fontId="43" fillId="0" borderId="2" xfId="4" applyFont="1" applyBorder="1" applyAlignment="1">
      <alignment horizontal="right" vertical="center" readingOrder="2"/>
    </xf>
    <xf numFmtId="0" fontId="33" fillId="0" borderId="6" xfId="4" applyFont="1" applyBorder="1" applyAlignment="1">
      <alignment horizontal="center" wrapText="1" readingOrder="2"/>
    </xf>
    <xf numFmtId="0" fontId="33" fillId="0" borderId="6" xfId="4" applyFont="1" applyBorder="1" applyAlignment="1">
      <alignment horizontal="center" readingOrder="2"/>
    </xf>
    <xf numFmtId="0" fontId="20" fillId="2" borderId="2" xfId="0" applyFont="1" applyFill="1" applyBorder="1" applyAlignment="1">
      <alignment horizontal="center" vertical="center"/>
    </xf>
    <xf numFmtId="0" fontId="27" fillId="0" borderId="2" xfId="0" applyFont="1" applyBorder="1" applyAlignment="1">
      <alignment horizontal="right" vertical="center" wrapText="1" readingOrder="2"/>
    </xf>
    <xf numFmtId="0" fontId="26" fillId="0" borderId="2" xfId="4" applyFont="1" applyBorder="1" applyAlignment="1">
      <alignment horizontal="center" vertical="center"/>
    </xf>
    <xf numFmtId="0" fontId="27" fillId="0" borderId="2" xfId="4" applyFont="1" applyBorder="1" applyAlignment="1">
      <alignment horizontal="right" vertical="center" wrapText="1" readingOrder="2"/>
    </xf>
    <xf numFmtId="0" fontId="26" fillId="0" borderId="2" xfId="4" applyFont="1" applyBorder="1" applyAlignment="1">
      <alignment horizontal="center" vertical="center" wrapText="1"/>
    </xf>
    <xf numFmtId="0" fontId="18" fillId="0" borderId="2" xfId="0" applyFont="1" applyBorder="1" applyAlignment="1">
      <alignment horizontal="center" vertical="center" wrapText="1" readingOrder="1"/>
    </xf>
    <xf numFmtId="0" fontId="43" fillId="0" borderId="2" xfId="4" applyFont="1" applyBorder="1" applyAlignment="1">
      <alignment horizontal="right" vertical="center" wrapText="1" readingOrder="2"/>
    </xf>
    <xf numFmtId="0" fontId="0" fillId="0" borderId="2" xfId="0" applyFont="1" applyBorder="1" applyAlignment="1">
      <alignment horizontal="left" vertical="top" wrapText="1"/>
    </xf>
    <xf numFmtId="0" fontId="24" fillId="0" borderId="2" xfId="0" applyFont="1" applyBorder="1" applyAlignment="1">
      <alignment horizontal="left" vertical="top" wrapText="1"/>
    </xf>
    <xf numFmtId="0" fontId="14" fillId="0" borderId="2" xfId="0" applyFont="1" applyBorder="1" applyAlignment="1">
      <alignment horizontal="right" vertical="center" wrapText="1" readingOrder="2"/>
    </xf>
    <xf numFmtId="0" fontId="20" fillId="2" borderId="2" xfId="0" applyFont="1" applyFill="1" applyBorder="1" applyAlignment="1">
      <alignment horizontal="center" vertical="center" wrapText="1"/>
    </xf>
    <xf numFmtId="0" fontId="26" fillId="0" borderId="2" xfId="4" applyFont="1" applyBorder="1" applyAlignment="1">
      <alignment horizontal="center" wrapText="1"/>
    </xf>
    <xf numFmtId="0" fontId="28" fillId="0" borderId="2" xfId="4" applyFont="1" applyBorder="1" applyAlignment="1">
      <alignment horizontal="right" vertical="center" wrapText="1" readingOrder="2"/>
    </xf>
    <xf numFmtId="0" fontId="27" fillId="0" borderId="0" xfId="4" applyFont="1" applyAlignment="1">
      <alignment horizontal="center" wrapText="1" readingOrder="2"/>
    </xf>
    <xf numFmtId="0" fontId="2" fillId="0" borderId="0" xfId="4" applyFont="1" applyBorder="1" applyAlignment="1">
      <alignment horizontal="center" readingOrder="2"/>
    </xf>
    <xf numFmtId="0" fontId="3" fillId="0" borderId="0" xfId="4" applyFont="1" applyBorder="1" applyAlignment="1">
      <alignment horizontal="center" readingOrder="2"/>
    </xf>
    <xf numFmtId="0" fontId="43" fillId="0" borderId="5" xfId="4" applyFont="1" applyBorder="1" applyAlignment="1">
      <alignment horizontal="right" vertical="center" wrapText="1" readingOrder="2"/>
    </xf>
    <xf numFmtId="0" fontId="43" fillId="0" borderId="0" xfId="4" applyFont="1" applyBorder="1" applyAlignment="1">
      <alignment horizontal="right" vertical="center" wrapText="1" readingOrder="2"/>
    </xf>
    <xf numFmtId="0" fontId="43" fillId="0" borderId="2" xfId="4" applyFont="1" applyBorder="1" applyAlignment="1">
      <alignment horizontal="center" vertical="center" wrapText="1" readingOrder="2"/>
    </xf>
    <xf numFmtId="0" fontId="45" fillId="2" borderId="2" xfId="4" applyFont="1" applyFill="1" applyBorder="1" applyAlignment="1" applyProtection="1">
      <alignment horizontal="right" vertical="center" wrapText="1" readingOrder="2"/>
    </xf>
    <xf numFmtId="0" fontId="58" fillId="2" borderId="2" xfId="4" applyFont="1" applyFill="1" applyBorder="1" applyAlignment="1" applyProtection="1">
      <alignment horizontal="right" vertical="center" wrapText="1" readingOrder="2"/>
    </xf>
    <xf numFmtId="0" fontId="53" fillId="0" borderId="2" xfId="4" applyFont="1" applyBorder="1" applyAlignment="1">
      <alignment horizontal="center" wrapText="1" readingOrder="2"/>
    </xf>
    <xf numFmtId="0" fontId="53" fillId="0" borderId="2" xfId="4" applyFont="1" applyBorder="1" applyAlignment="1">
      <alignment horizontal="center" vertical="center" wrapText="1"/>
    </xf>
    <xf numFmtId="0" fontId="55" fillId="0" borderId="2" xfId="4" applyFont="1" applyBorder="1" applyAlignment="1">
      <alignment horizontal="right" vertical="center" wrapText="1" readingOrder="2"/>
    </xf>
    <xf numFmtId="0" fontId="54" fillId="0" borderId="2" xfId="4" applyFont="1" applyBorder="1" applyAlignment="1" applyProtection="1">
      <alignment horizontal="right" vertical="center" wrapText="1" readingOrder="2"/>
    </xf>
    <xf numFmtId="0" fontId="28" fillId="0" borderId="2" xfId="3" applyFont="1" applyBorder="1" applyAlignment="1">
      <alignment horizontal="center" vertical="center"/>
    </xf>
    <xf numFmtId="0" fontId="25" fillId="0" borderId="1" xfId="0" applyFont="1" applyBorder="1" applyAlignment="1">
      <alignment horizontal="right" vertical="center" readingOrder="2"/>
    </xf>
    <xf numFmtId="0" fontId="25" fillId="0" borderId="11" xfId="0" applyFont="1" applyBorder="1" applyAlignment="1">
      <alignment horizontal="right" vertical="center" readingOrder="2"/>
    </xf>
    <xf numFmtId="0" fontId="28" fillId="0" borderId="7" xfId="3" applyFont="1" applyBorder="1" applyAlignment="1">
      <alignment horizontal="center" readingOrder="2"/>
    </xf>
    <xf numFmtId="0" fontId="34" fillId="0" borderId="0" xfId="3" applyFont="1" applyAlignment="1">
      <alignment horizontal="center" readingOrder="2"/>
    </xf>
    <xf numFmtId="0" fontId="28" fillId="3" borderId="2" xfId="4" applyFont="1" applyFill="1" applyBorder="1" applyAlignment="1" applyProtection="1">
      <alignment horizontal="center" vertical="center"/>
    </xf>
    <xf numFmtId="0" fontId="26" fillId="0" borderId="2" xfId="3" applyFont="1" applyBorder="1" applyAlignment="1">
      <alignment horizontal="center" vertical="center"/>
    </xf>
    <xf numFmtId="0" fontId="52" fillId="0" borderId="1" xfId="0" applyFont="1" applyBorder="1" applyAlignment="1">
      <alignment horizontal="right" vertical="center" readingOrder="2"/>
    </xf>
    <xf numFmtId="0" fontId="52" fillId="0" borderId="11" xfId="0" applyFont="1" applyBorder="1" applyAlignment="1">
      <alignment horizontal="right" vertical="center" readingOrder="2"/>
    </xf>
    <xf numFmtId="0" fontId="28" fillId="0" borderId="2" xfId="3" applyFont="1" applyBorder="1" applyAlignment="1">
      <alignment horizontal="right" vertical="center" readingOrder="2"/>
    </xf>
    <xf numFmtId="0" fontId="26" fillId="0" borderId="6" xfId="3" applyFont="1" applyBorder="1" applyAlignment="1">
      <alignment horizontal="center"/>
    </xf>
    <xf numFmtId="0" fontId="26" fillId="0" borderId="3" xfId="3" applyFont="1" applyBorder="1" applyAlignment="1">
      <alignment horizontal="center"/>
    </xf>
    <xf numFmtId="0" fontId="26" fillId="0" borderId="9" xfId="3" applyFont="1" applyBorder="1" applyAlignment="1">
      <alignment horizontal="center"/>
    </xf>
    <xf numFmtId="0" fontId="25" fillId="0" borderId="1" xfId="0" applyFont="1" applyBorder="1" applyAlignment="1">
      <alignment horizontal="right" readingOrder="2"/>
    </xf>
    <xf numFmtId="0" fontId="25" fillId="0" borderId="11" xfId="0" applyFont="1" applyBorder="1" applyAlignment="1">
      <alignment horizontal="right" readingOrder="2"/>
    </xf>
    <xf numFmtId="0" fontId="28" fillId="0" borderId="2" xfId="1" applyFont="1" applyBorder="1" applyAlignment="1">
      <alignment horizontal="right" vertical="center" wrapText="1" readingOrder="2"/>
    </xf>
    <xf numFmtId="0" fontId="26" fillId="0" borderId="12" xfId="4" applyFont="1" applyBorder="1" applyAlignment="1" applyProtection="1">
      <alignment horizontal="right" vertical="center" wrapText="1" readingOrder="2"/>
    </xf>
    <xf numFmtId="0" fontId="26" fillId="0" borderId="8" xfId="4" applyFont="1" applyBorder="1" applyAlignment="1" applyProtection="1">
      <alignment horizontal="right" vertical="center" wrapText="1" readingOrder="2"/>
    </xf>
    <xf numFmtId="0" fontId="26" fillId="0" borderId="13" xfId="4" applyFont="1" applyBorder="1" applyAlignment="1" applyProtection="1">
      <alignment horizontal="right" vertical="center" wrapText="1" readingOrder="2"/>
    </xf>
    <xf numFmtId="0" fontId="26" fillId="0" borderId="1" xfId="1" applyFont="1" applyBorder="1" applyAlignment="1">
      <alignment horizontal="right" vertical="center" wrapText="1"/>
    </xf>
    <xf numFmtId="0" fontId="26" fillId="0" borderId="10" xfId="1" applyFont="1" applyBorder="1" applyAlignment="1">
      <alignment horizontal="right" vertical="center" wrapText="1"/>
    </xf>
    <xf numFmtId="0" fontId="26" fillId="0" borderId="11" xfId="1" applyFont="1" applyBorder="1" applyAlignment="1">
      <alignment horizontal="right" vertical="center" wrapText="1"/>
    </xf>
    <xf numFmtId="0" fontId="43" fillId="0" borderId="0" xfId="1" applyFont="1" applyAlignment="1">
      <alignment horizontal="right" vertical="center" wrapText="1" readingOrder="2"/>
    </xf>
    <xf numFmtId="0" fontId="30" fillId="0" borderId="0" xfId="1" applyFont="1" applyAlignment="1">
      <alignment horizontal="center" vertical="center" wrapText="1" readingOrder="2"/>
    </xf>
    <xf numFmtId="0" fontId="30" fillId="3" borderId="1" xfId="4" applyFont="1" applyFill="1" applyBorder="1" applyAlignment="1" applyProtection="1">
      <alignment horizontal="center" vertical="center" wrapText="1"/>
    </xf>
    <xf numFmtId="0" fontId="30" fillId="3" borderId="10" xfId="4" applyFont="1" applyFill="1" applyBorder="1" applyAlignment="1" applyProtection="1">
      <alignment horizontal="center" vertical="center" wrapText="1"/>
    </xf>
    <xf numFmtId="0" fontId="30" fillId="3" borderId="11" xfId="4" applyFont="1" applyFill="1" applyBorder="1" applyAlignment="1" applyProtection="1">
      <alignment horizontal="center" vertical="center" wrapText="1"/>
    </xf>
    <xf numFmtId="0" fontId="26" fillId="0" borderId="1" xfId="4" applyFont="1" applyBorder="1" applyAlignment="1" applyProtection="1">
      <alignment horizontal="right" vertical="center" wrapText="1" readingOrder="2"/>
    </xf>
    <xf numFmtId="0" fontId="26" fillId="0" borderId="10" xfId="4" applyFont="1" applyBorder="1" applyAlignment="1" applyProtection="1">
      <alignment horizontal="right" vertical="center" wrapText="1" readingOrder="2"/>
    </xf>
    <xf numFmtId="0" fontId="26" fillId="0" borderId="11" xfId="4" applyFont="1" applyBorder="1" applyAlignment="1" applyProtection="1">
      <alignment horizontal="right" vertical="center" wrapText="1" readingOrder="2"/>
    </xf>
    <xf numFmtId="0" fontId="26" fillId="0" borderId="6"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 xfId="1" applyFont="1" applyBorder="1" applyAlignment="1">
      <alignment horizontal="right" vertical="center" wrapText="1" readingOrder="2"/>
    </xf>
    <xf numFmtId="0" fontId="26" fillId="0" borderId="10" xfId="1" applyFont="1" applyBorder="1" applyAlignment="1">
      <alignment horizontal="right" vertical="center" wrapText="1" readingOrder="2"/>
    </xf>
    <xf numFmtId="0" fontId="26" fillId="0" borderId="11" xfId="1" applyFont="1" applyBorder="1" applyAlignment="1">
      <alignment horizontal="right" vertical="center" wrapText="1" readingOrder="2"/>
    </xf>
    <xf numFmtId="0" fontId="26" fillId="0" borderId="3" xfId="1" applyFont="1" applyBorder="1" applyAlignment="1">
      <alignment horizontal="center" vertical="center" wrapText="1"/>
    </xf>
    <xf numFmtId="0" fontId="28" fillId="0" borderId="2" xfId="1" applyFont="1" applyBorder="1" applyAlignment="1">
      <alignment horizontal="center" vertical="center" wrapText="1"/>
    </xf>
    <xf numFmtId="0" fontId="20" fillId="0" borderId="2" xfId="0" applyFont="1" applyBorder="1" applyAlignment="1">
      <alignment horizontal="center" vertical="center" wrapText="1"/>
    </xf>
    <xf numFmtId="0" fontId="28" fillId="0" borderId="6" xfId="1" applyFont="1" applyBorder="1" applyAlignment="1">
      <alignment horizontal="right" vertical="center" wrapText="1" readingOrder="2"/>
    </xf>
    <xf numFmtId="0" fontId="28" fillId="0" borderId="3" xfId="1" applyFont="1" applyBorder="1" applyAlignment="1">
      <alignment horizontal="right" vertical="center" wrapText="1" readingOrder="2"/>
    </xf>
    <xf numFmtId="0" fontId="26" fillId="0" borderId="2" xfId="1" applyFont="1" applyBorder="1" applyAlignment="1">
      <alignment horizontal="right" wrapText="1" readingOrder="2"/>
    </xf>
    <xf numFmtId="0" fontId="26" fillId="0" borderId="2" xfId="1" applyFont="1" applyBorder="1" applyAlignment="1">
      <alignment horizontal="right" vertical="center" wrapText="1" readingOrder="2"/>
    </xf>
    <xf numFmtId="0" fontId="28" fillId="0" borderId="6" xfId="1" applyFont="1" applyBorder="1" applyAlignment="1">
      <alignment horizontal="center" vertical="center" wrapText="1"/>
    </xf>
    <xf numFmtId="0" fontId="28" fillId="0" borderId="9" xfId="1" applyFont="1" applyBorder="1" applyAlignment="1">
      <alignment horizontal="center" vertical="center" wrapText="1"/>
    </xf>
    <xf numFmtId="0" fontId="28" fillId="0" borderId="9" xfId="1" applyFont="1" applyBorder="1" applyAlignment="1">
      <alignment horizontal="right" vertical="center" wrapText="1" readingOrder="2"/>
    </xf>
    <xf numFmtId="0" fontId="54" fillId="0" borderId="2" xfId="4" applyFont="1" applyBorder="1" applyAlignment="1">
      <alignment horizontal="right" wrapText="1" readingOrder="2"/>
    </xf>
    <xf numFmtId="0" fontId="44" fillId="0" borderId="0" xfId="0" applyFont="1" applyBorder="1" applyAlignment="1">
      <alignment horizontal="justify" vertical="center" wrapText="1" readingOrder="2"/>
    </xf>
    <xf numFmtId="0" fontId="54" fillId="0" borderId="2" xfId="4" applyFont="1" applyFill="1" applyBorder="1" applyAlignment="1">
      <alignment horizontal="right" vertical="center" wrapText="1" readingOrder="2"/>
    </xf>
    <xf numFmtId="0" fontId="54" fillId="0" borderId="2" xfId="4" applyFont="1" applyBorder="1" applyAlignment="1">
      <alignment horizontal="right" vertical="center" wrapText="1" readingOrder="2"/>
    </xf>
    <xf numFmtId="0" fontId="44" fillId="0" borderId="0" xfId="0" applyFont="1" applyBorder="1" applyAlignment="1">
      <alignment horizontal="right" vertical="center" wrapText="1" readingOrder="2"/>
    </xf>
    <xf numFmtId="0" fontId="54" fillId="0" borderId="2" xfId="4" applyFont="1" applyBorder="1" applyAlignment="1">
      <alignment horizontal="right" readingOrder="2"/>
    </xf>
    <xf numFmtId="0" fontId="55" fillId="0" borderId="0" xfId="4" applyFont="1" applyBorder="1" applyAlignment="1">
      <alignment horizontal="center" readingOrder="2"/>
    </xf>
    <xf numFmtId="0" fontId="55" fillId="0" borderId="0" xfId="4" applyFont="1" applyBorder="1" applyAlignment="1">
      <alignment horizontal="right" readingOrder="2"/>
    </xf>
    <xf numFmtId="0" fontId="55" fillId="3" borderId="1" xfId="4" applyFont="1" applyFill="1" applyBorder="1" applyAlignment="1" applyProtection="1">
      <alignment horizontal="center" vertical="center" readingOrder="2"/>
    </xf>
    <xf numFmtId="0" fontId="55" fillId="3" borderId="10" xfId="4" applyFont="1" applyFill="1" applyBorder="1" applyAlignment="1" applyProtection="1">
      <alignment horizontal="center" vertical="center" readingOrder="2"/>
    </xf>
    <xf numFmtId="0" fontId="55" fillId="3" borderId="11" xfId="4" applyFont="1" applyFill="1" applyBorder="1" applyAlignment="1" applyProtection="1">
      <alignment horizontal="center" vertical="center" readingOrder="2"/>
    </xf>
    <xf numFmtId="0" fontId="55" fillId="0" borderId="2" xfId="4" applyFont="1" applyBorder="1" applyAlignment="1">
      <alignment vertical="center" readingOrder="2"/>
    </xf>
    <xf numFmtId="0" fontId="54" fillId="0" borderId="1" xfId="4" applyFont="1" applyBorder="1" applyAlignment="1">
      <alignment horizontal="right" wrapText="1" readingOrder="2"/>
    </xf>
    <xf numFmtId="0" fontId="54" fillId="0" borderId="10" xfId="4" applyFont="1" applyBorder="1" applyAlignment="1">
      <alignment horizontal="right" wrapText="1" readingOrder="2"/>
    </xf>
    <xf numFmtId="0" fontId="54" fillId="0" borderId="11" xfId="4" applyFont="1" applyBorder="1" applyAlignment="1">
      <alignment horizontal="right" wrapText="1" readingOrder="2"/>
    </xf>
    <xf numFmtId="0" fontId="55" fillId="0" borderId="2" xfId="0" applyFont="1" applyFill="1" applyBorder="1" applyAlignment="1">
      <alignment horizontal="right" vertical="center" wrapText="1" readingOrder="2"/>
    </xf>
    <xf numFmtId="0" fontId="54" fillId="0" borderId="2" xfId="4" applyFont="1" applyFill="1" applyBorder="1" applyAlignment="1">
      <alignment horizontal="left" vertical="center" wrapText="1" readingOrder="2"/>
    </xf>
    <xf numFmtId="0" fontId="23" fillId="2" borderId="1" xfId="3" applyFont="1" applyFill="1" applyBorder="1" applyAlignment="1">
      <alignment horizontal="right" vertical="center" wrapText="1" readingOrder="2"/>
    </xf>
    <xf numFmtId="0" fontId="23" fillId="2" borderId="10" xfId="3" applyFont="1" applyFill="1" applyBorder="1" applyAlignment="1">
      <alignment horizontal="right" vertical="center" readingOrder="2"/>
    </xf>
    <xf numFmtId="0" fontId="23" fillId="2" borderId="11" xfId="3" applyFont="1" applyFill="1" applyBorder="1" applyAlignment="1">
      <alignment horizontal="right" vertical="center" readingOrder="2"/>
    </xf>
    <xf numFmtId="0" fontId="28" fillId="0" borderId="7" xfId="3" applyFont="1" applyBorder="1" applyAlignment="1">
      <alignment horizontal="center" vertical="center" wrapText="1" readingOrder="2"/>
    </xf>
    <xf numFmtId="0" fontId="28" fillId="0" borderId="7" xfId="3" applyFont="1" applyBorder="1" applyAlignment="1">
      <alignment horizontal="center" vertical="center" readingOrder="2"/>
    </xf>
    <xf numFmtId="0" fontId="26" fillId="0" borderId="29" xfId="3" applyFont="1" applyBorder="1" applyAlignment="1">
      <alignment horizontal="center" vertical="center" wrapText="1"/>
    </xf>
    <xf numFmtId="0" fontId="26" fillId="0" borderId="25" xfId="3" applyFont="1" applyBorder="1" applyAlignment="1">
      <alignment horizontal="center" vertical="center" wrapText="1"/>
    </xf>
    <xf numFmtId="0" fontId="28" fillId="0" borderId="28" xfId="3" applyFont="1" applyBorder="1" applyAlignment="1">
      <alignment vertical="center" wrapText="1" readingOrder="2"/>
    </xf>
    <xf numFmtId="0" fontId="28" fillId="0" borderId="3" xfId="3" applyFont="1" applyBorder="1" applyAlignment="1">
      <alignment vertical="center" wrapText="1" readingOrder="2"/>
    </xf>
    <xf numFmtId="0" fontId="28" fillId="0" borderId="9" xfId="3" applyFont="1" applyBorder="1" applyAlignment="1">
      <alignment vertical="center" wrapText="1" readingOrder="2"/>
    </xf>
    <xf numFmtId="0" fontId="28" fillId="0" borderId="27" xfId="3" applyFont="1" applyBorder="1" applyAlignment="1">
      <alignment horizontal="center" vertical="center"/>
    </xf>
    <xf numFmtId="0" fontId="28" fillId="0" borderId="23" xfId="3" applyFont="1" applyBorder="1" applyAlignment="1">
      <alignment horizontal="center" vertical="center"/>
    </xf>
    <xf numFmtId="0" fontId="28" fillId="0" borderId="2" xfId="3" applyFont="1" applyFill="1" applyBorder="1" applyAlignment="1">
      <alignment horizontal="right" vertical="center" wrapText="1" readingOrder="2"/>
    </xf>
    <xf numFmtId="0" fontId="28" fillId="0" borderId="2" xfId="3" applyFont="1" applyFill="1" applyBorder="1" applyAlignment="1">
      <alignment horizontal="center" vertical="center" wrapText="1"/>
    </xf>
    <xf numFmtId="0" fontId="28" fillId="0" borderId="0" xfId="3" applyFont="1" applyFill="1" applyAlignment="1">
      <alignment horizontal="right" vertical="top" readingOrder="2"/>
    </xf>
    <xf numFmtId="0" fontId="28" fillId="0" borderId="0" xfId="3" applyFont="1" applyFill="1" applyAlignment="1">
      <alignment horizontal="center" vertical="top" readingOrder="2"/>
    </xf>
    <xf numFmtId="0" fontId="26" fillId="0" borderId="7" xfId="3" applyFont="1" applyBorder="1" applyAlignment="1">
      <alignment horizontal="center" vertical="top" readingOrder="2"/>
    </xf>
    <xf numFmtId="0" fontId="26" fillId="0" borderId="6" xfId="3" applyFont="1" applyBorder="1" applyAlignment="1">
      <alignment horizontal="center" vertical="center" wrapText="1"/>
    </xf>
    <xf numFmtId="0" fontId="26" fillId="0" borderId="3"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2" xfId="3" applyFont="1" applyBorder="1" applyAlignment="1">
      <alignment horizontal="center" vertical="center" wrapText="1"/>
    </xf>
    <xf numFmtId="0" fontId="28" fillId="0" borderId="2" xfId="4" applyFont="1" applyFill="1" applyBorder="1" applyAlignment="1">
      <alignment horizontal="right" vertical="center" wrapText="1" readingOrder="2"/>
    </xf>
    <xf numFmtId="0" fontId="28" fillId="0" borderId="2" xfId="4" applyFont="1" applyBorder="1" applyAlignment="1">
      <alignment horizontal="center" vertical="center" wrapText="1"/>
    </xf>
    <xf numFmtId="0" fontId="23" fillId="0" borderId="2" xfId="4" applyFont="1" applyFill="1" applyBorder="1" applyAlignment="1">
      <alignment horizontal="center" wrapText="1"/>
    </xf>
    <xf numFmtId="0" fontId="28" fillId="0" borderId="6" xfId="3" applyFont="1" applyBorder="1" applyAlignment="1">
      <alignment horizontal="right" vertical="center" readingOrder="2"/>
    </xf>
    <xf numFmtId="0" fontId="28" fillId="0" borderId="3" xfId="3" applyFont="1" applyBorder="1" applyAlignment="1">
      <alignment horizontal="right" vertical="center" readingOrder="2"/>
    </xf>
    <xf numFmtId="0" fontId="28" fillId="0" borderId="9" xfId="3" applyFont="1" applyBorder="1" applyAlignment="1">
      <alignment horizontal="right" vertical="center" readingOrder="2"/>
    </xf>
    <xf numFmtId="0" fontId="28" fillId="0" borderId="0" xfId="3" applyFont="1" applyFill="1" applyBorder="1" applyAlignment="1">
      <alignment horizontal="center" vertical="center" readingOrder="2"/>
    </xf>
    <xf numFmtId="0" fontId="14" fillId="3" borderId="17" xfId="4" applyFont="1" applyFill="1" applyBorder="1" applyAlignment="1" applyProtection="1">
      <alignment horizontal="right" vertical="center" readingOrder="2"/>
    </xf>
    <xf numFmtId="0" fontId="14" fillId="3" borderId="14" xfId="4" applyFont="1" applyFill="1" applyBorder="1" applyAlignment="1" applyProtection="1">
      <alignment horizontal="right" vertical="center" readingOrder="2"/>
    </xf>
    <xf numFmtId="0" fontId="28" fillId="0" borderId="6" xfId="3" applyFont="1" applyBorder="1" applyAlignment="1">
      <alignment horizontal="right" vertical="center" wrapText="1" readingOrder="2"/>
    </xf>
    <xf numFmtId="0" fontId="28" fillId="0" borderId="3" xfId="3" applyFont="1" applyBorder="1" applyAlignment="1">
      <alignment horizontal="right" vertical="center" wrapText="1" readingOrder="2"/>
    </xf>
    <xf numFmtId="0" fontId="26" fillId="0" borderId="1" xfId="3" applyFont="1" applyFill="1" applyBorder="1" applyAlignment="1">
      <alignment horizontal="right" wrapText="1" readingOrder="2"/>
    </xf>
    <xf numFmtId="0" fontId="26" fillId="0" borderId="11" xfId="3" applyFont="1" applyFill="1" applyBorder="1" applyAlignment="1">
      <alignment horizontal="right" readingOrder="2"/>
    </xf>
    <xf numFmtId="0" fontId="28" fillId="0" borderId="7" xfId="3" applyFont="1" applyBorder="1" applyAlignment="1">
      <alignment horizontal="center" vertical="top" wrapText="1"/>
    </xf>
    <xf numFmtId="0" fontId="26" fillId="0" borderId="0" xfId="1" applyFont="1" applyAlignment="1">
      <alignment horizontal="center" vertical="top" wrapText="1"/>
    </xf>
    <xf numFmtId="0" fontId="28" fillId="0" borderId="0" xfId="1" applyFont="1" applyFill="1" applyBorder="1" applyAlignment="1">
      <alignment horizontal="center" readingOrder="2"/>
    </xf>
    <xf numFmtId="0" fontId="28" fillId="0" borderId="18" xfId="1" applyFont="1" applyFill="1" applyBorder="1" applyAlignment="1">
      <alignment horizontal="center"/>
    </xf>
    <xf numFmtId="0" fontId="28" fillId="0" borderId="0" xfId="1" applyFont="1" applyFill="1" applyBorder="1" applyAlignment="1">
      <alignment horizontal="center"/>
    </xf>
    <xf numFmtId="0" fontId="26" fillId="0" borderId="0" xfId="1" applyFont="1" applyFill="1" applyAlignment="1">
      <alignment horizontal="center" vertical="center" wrapText="1"/>
    </xf>
    <xf numFmtId="0" fontId="50" fillId="0" borderId="0" xfId="0" applyFont="1" applyBorder="1" applyAlignment="1">
      <alignment horizontal="right" vertical="center" wrapText="1" readingOrder="2"/>
    </xf>
    <xf numFmtId="0" fontId="23" fillId="0" borderId="0" xfId="0" applyFont="1" applyBorder="1" applyAlignment="1">
      <alignment vertical="center" wrapText="1"/>
    </xf>
    <xf numFmtId="0" fontId="51" fillId="0" borderId="43" xfId="0" applyFont="1" applyBorder="1" applyAlignment="1">
      <alignment horizontal="right" vertical="center" wrapText="1" readingOrder="2"/>
    </xf>
    <xf numFmtId="0" fontId="51" fillId="0" borderId="41" xfId="0" applyFont="1" applyBorder="1" applyAlignment="1">
      <alignment horizontal="right" vertical="center" wrapText="1" readingOrder="2"/>
    </xf>
    <xf numFmtId="0" fontId="23" fillId="0" borderId="44" xfId="0" applyFont="1" applyBorder="1" applyAlignment="1">
      <alignment vertical="center" wrapText="1"/>
    </xf>
    <xf numFmtId="0" fontId="35" fillId="0" borderId="0" xfId="0" applyFont="1" applyBorder="1" applyAlignment="1">
      <alignment horizontal="justify" vertical="center" wrapText="1" readingOrder="2"/>
    </xf>
    <xf numFmtId="0" fontId="28" fillId="0" borderId="1" xfId="1" applyFont="1" applyFill="1" applyBorder="1" applyAlignment="1">
      <alignment horizontal="right" vertical="center" wrapText="1" readingOrder="2"/>
    </xf>
    <xf numFmtId="0" fontId="28" fillId="0" borderId="10" xfId="1" applyFont="1" applyFill="1" applyBorder="1" applyAlignment="1">
      <alignment horizontal="right" vertical="center" wrapText="1" readingOrder="2"/>
    </xf>
    <xf numFmtId="0" fontId="28" fillId="0" borderId="11" xfId="1" applyFont="1" applyFill="1" applyBorder="1" applyAlignment="1">
      <alignment horizontal="right" vertical="center" wrapText="1" readingOrder="2"/>
    </xf>
    <xf numFmtId="0" fontId="62" fillId="0" borderId="0" xfId="1" applyFont="1" applyAlignment="1">
      <alignment horizontal="right" vertical="center" readingOrder="2"/>
    </xf>
    <xf numFmtId="0" fontId="65" fillId="0" borderId="0" xfId="1" applyFont="1" applyBorder="1" applyAlignment="1">
      <alignment horizontal="center" vertical="center" readingOrder="2"/>
    </xf>
    <xf numFmtId="0" fontId="4" fillId="0" borderId="0" xfId="1" applyFont="1" applyBorder="1" applyAlignment="1">
      <alignment horizontal="center" vertical="center" wrapText="1"/>
    </xf>
    <xf numFmtId="0" fontId="4" fillId="0" borderId="0" xfId="1" applyFont="1" applyBorder="1" applyAlignment="1">
      <alignment horizontal="center" vertical="center"/>
    </xf>
    <xf numFmtId="0" fontId="7" fillId="0" borderId="5" xfId="1" applyFont="1" applyBorder="1" applyAlignment="1">
      <alignment horizontal="right" vertical="center" wrapText="1"/>
    </xf>
    <xf numFmtId="0" fontId="66" fillId="0" borderId="0" xfId="1" applyFont="1" applyBorder="1" applyAlignment="1">
      <alignment horizontal="right" vertical="center" wrapText="1"/>
    </xf>
    <xf numFmtId="0" fontId="5" fillId="0" borderId="2" xfId="1" applyFont="1" applyFill="1" applyBorder="1" applyAlignment="1">
      <alignment horizontal="center" vertical="center" wrapText="1"/>
    </xf>
    <xf numFmtId="0" fontId="5" fillId="0" borderId="2" xfId="1" applyFont="1" applyFill="1" applyBorder="1" applyAlignment="1">
      <alignment horizontal="right" vertical="top" wrapText="1" readingOrder="2"/>
    </xf>
    <xf numFmtId="0" fontId="4" fillId="0" borderId="1" xfId="1" applyFont="1" applyFill="1" applyBorder="1" applyAlignment="1">
      <alignment horizontal="center" vertical="center"/>
    </xf>
    <xf numFmtId="0" fontId="26" fillId="0" borderId="9" xfId="1" applyFont="1" applyFill="1" applyBorder="1" applyAlignment="1">
      <alignment horizontal="right" wrapText="1" readingOrder="2"/>
    </xf>
    <xf numFmtId="0" fontId="26" fillId="0" borderId="2" xfId="1" applyFont="1" applyFill="1" applyBorder="1" applyAlignment="1">
      <alignment horizontal="right" wrapText="1" readingOrder="2"/>
    </xf>
    <xf numFmtId="0" fontId="26" fillId="0" borderId="2" xfId="1" applyFont="1" applyFill="1" applyBorder="1" applyAlignment="1">
      <alignment horizontal="center"/>
    </xf>
    <xf numFmtId="0" fontId="26" fillId="0" borderId="9" xfId="1" applyFont="1" applyFill="1" applyBorder="1" applyAlignment="1">
      <alignment horizontal="center"/>
    </xf>
    <xf numFmtId="0" fontId="26" fillId="0" borderId="2" xfId="1" applyFont="1" applyBorder="1" applyAlignment="1">
      <alignment horizontal="center"/>
    </xf>
    <xf numFmtId="0" fontId="34" fillId="0" borderId="0" xfId="1" applyFont="1" applyAlignment="1">
      <alignment horizontal="right" vertical="center" readingOrder="2"/>
    </xf>
    <xf numFmtId="0" fontId="14" fillId="0" borderId="1" xfId="1" applyFont="1" applyFill="1" applyBorder="1" applyAlignment="1">
      <alignment horizontal="right" vertical="center"/>
    </xf>
    <xf numFmtId="0" fontId="14" fillId="0" borderId="10" xfId="1" applyFont="1" applyFill="1" applyBorder="1" applyAlignment="1">
      <alignment horizontal="right" vertical="center"/>
    </xf>
    <xf numFmtId="0" fontId="14" fillId="0" borderId="11" xfId="1" applyFont="1" applyFill="1" applyBorder="1" applyAlignment="1">
      <alignment horizontal="right" vertical="center"/>
    </xf>
    <xf numFmtId="0" fontId="26" fillId="0" borderId="6" xfId="1" applyFont="1" applyFill="1" applyBorder="1" applyAlignment="1">
      <alignment horizontal="center" vertical="center"/>
    </xf>
    <xf numFmtId="0" fontId="26" fillId="5" borderId="0" xfId="1" applyFont="1" applyFill="1" applyBorder="1" applyAlignment="1">
      <alignment horizontal="center" wrapText="1"/>
    </xf>
    <xf numFmtId="0" fontId="14" fillId="3" borderId="2" xfId="4" applyFont="1" applyFill="1" applyBorder="1" applyAlignment="1" applyProtection="1">
      <alignment horizontal="center" vertical="center" readingOrder="2"/>
    </xf>
    <xf numFmtId="0" fontId="28" fillId="3" borderId="2" xfId="4" applyFont="1" applyFill="1" applyBorder="1" applyAlignment="1" applyProtection="1">
      <alignment horizontal="center" vertical="top"/>
    </xf>
    <xf numFmtId="0" fontId="26" fillId="0" borderId="6" xfId="1" applyFont="1" applyFill="1" applyBorder="1" applyAlignment="1">
      <alignment horizontal="right" wrapText="1" readingOrder="2"/>
    </xf>
    <xf numFmtId="0" fontId="26" fillId="0" borderId="6" xfId="1" applyFont="1" applyFill="1" applyBorder="1" applyAlignment="1">
      <alignment horizontal="right" readingOrder="2"/>
    </xf>
    <xf numFmtId="0" fontId="29" fillId="0" borderId="1" xfId="1" applyFont="1" applyBorder="1" applyAlignment="1">
      <alignment horizontal="right" wrapText="1" readingOrder="2"/>
    </xf>
    <xf numFmtId="0" fontId="29" fillId="0" borderId="10" xfId="1" applyFont="1" applyBorder="1" applyAlignment="1">
      <alignment horizontal="right" wrapText="1" readingOrder="2"/>
    </xf>
    <xf numFmtId="0" fontId="29" fillId="0" borderId="11" xfId="1" applyFont="1" applyBorder="1" applyAlignment="1">
      <alignment horizontal="right" wrapText="1" readingOrder="2"/>
    </xf>
    <xf numFmtId="0" fontId="29" fillId="0" borderId="1" xfId="1" applyFont="1" applyBorder="1" applyAlignment="1">
      <alignment horizontal="right" vertical="center" wrapText="1" readingOrder="2"/>
    </xf>
    <xf numFmtId="0" fontId="29" fillId="0" borderId="10" xfId="1" applyFont="1" applyBorder="1" applyAlignment="1">
      <alignment horizontal="right" vertical="center" wrapText="1" readingOrder="2"/>
    </xf>
    <xf numFmtId="0" fontId="29" fillId="0" borderId="11" xfId="1" applyFont="1" applyBorder="1" applyAlignment="1">
      <alignment horizontal="right" vertical="center" wrapText="1" readingOrder="2"/>
    </xf>
    <xf numFmtId="0" fontId="30" fillId="0" borderId="12" xfId="1" applyFont="1" applyBorder="1" applyAlignment="1">
      <alignment horizontal="right" vertical="center" readingOrder="2"/>
    </xf>
    <xf numFmtId="0" fontId="30" fillId="0" borderId="5" xfId="1" applyFont="1" applyBorder="1" applyAlignment="1">
      <alignment horizontal="right" vertical="center" readingOrder="2"/>
    </xf>
    <xf numFmtId="0" fontId="29" fillId="0" borderId="13" xfId="1" applyFont="1" applyBorder="1" applyAlignment="1">
      <alignment horizontal="center" wrapText="1"/>
    </xf>
    <xf numFmtId="0" fontId="29" fillId="0" borderId="4" xfId="1" applyFont="1" applyBorder="1" applyAlignment="1">
      <alignment horizontal="center"/>
    </xf>
    <xf numFmtId="0" fontId="30" fillId="0" borderId="2" xfId="1" applyFont="1" applyBorder="1" applyAlignment="1">
      <alignment horizontal="right" wrapText="1" readingOrder="2"/>
    </xf>
    <xf numFmtId="0" fontId="27" fillId="0" borderId="1" xfId="1" applyFont="1" applyBorder="1" applyAlignment="1">
      <alignment horizontal="right" vertical="center" readingOrder="2"/>
    </xf>
    <xf numFmtId="0" fontId="30" fillId="0" borderId="2" xfId="1" applyFont="1" applyBorder="1" applyAlignment="1">
      <alignment horizontal="right" vertical="center" wrapText="1" readingOrder="2"/>
    </xf>
    <xf numFmtId="0" fontId="29" fillId="0" borderId="2" xfId="1" applyFont="1" applyBorder="1" applyAlignment="1">
      <alignment horizontal="right" wrapText="1" readingOrder="2"/>
    </xf>
    <xf numFmtId="0" fontId="29" fillId="0" borderId="2" xfId="1" applyFont="1" applyBorder="1" applyAlignment="1">
      <alignment horizontal="right" readingOrder="2"/>
    </xf>
    <xf numFmtId="0" fontId="30" fillId="0" borderId="0" xfId="1" applyFont="1" applyBorder="1" applyAlignment="1">
      <alignment horizontal="center" readingOrder="2"/>
    </xf>
    <xf numFmtId="0" fontId="2" fillId="0" borderId="0" xfId="1" applyFont="1" applyBorder="1" applyAlignment="1">
      <alignment horizontal="center"/>
    </xf>
    <xf numFmtId="0" fontId="27" fillId="3" borderId="1" xfId="4" applyFont="1" applyFill="1" applyBorder="1" applyAlignment="1" applyProtection="1">
      <alignment horizontal="center" vertical="center" readingOrder="2"/>
    </xf>
    <xf numFmtId="0" fontId="27" fillId="3" borderId="10" xfId="4" applyFont="1" applyFill="1" applyBorder="1" applyAlignment="1" applyProtection="1">
      <alignment horizontal="center" vertical="center" readingOrder="2"/>
    </xf>
    <xf numFmtId="0" fontId="30" fillId="0" borderId="1" xfId="1" applyFont="1" applyBorder="1" applyAlignment="1">
      <alignment horizontal="right" vertical="center" wrapText="1" readingOrder="2"/>
    </xf>
    <xf numFmtId="0" fontId="27" fillId="2" borderId="2" xfId="1" applyFont="1" applyFill="1" applyBorder="1" applyAlignment="1">
      <alignment horizontal="right" vertical="center" wrapText="1" readingOrder="2"/>
    </xf>
    <xf numFmtId="0" fontId="27" fillId="2" borderId="1" xfId="1" applyFont="1" applyFill="1" applyBorder="1" applyAlignment="1">
      <alignment horizontal="right" vertical="center" wrapText="1" readingOrder="2"/>
    </xf>
    <xf numFmtId="0" fontId="2" fillId="2" borderId="1" xfId="1" applyFont="1" applyFill="1" applyBorder="1" applyAlignment="1">
      <alignment horizontal="right" vertical="center" wrapText="1" readingOrder="2"/>
    </xf>
    <xf numFmtId="0" fontId="27" fillId="2" borderId="10" xfId="1" applyFont="1" applyFill="1" applyBorder="1" applyAlignment="1">
      <alignment horizontal="right" vertical="center" wrapText="1" readingOrder="2"/>
    </xf>
    <xf numFmtId="0" fontId="27" fillId="2" borderId="11" xfId="1" applyFont="1" applyFill="1" applyBorder="1" applyAlignment="1">
      <alignment horizontal="right" vertical="center" wrapText="1" readingOrder="2"/>
    </xf>
    <xf numFmtId="0" fontId="30" fillId="0" borderId="0" xfId="1" applyFont="1" applyAlignment="1">
      <alignment horizontal="right" vertical="center" readingOrder="2"/>
    </xf>
    <xf numFmtId="0" fontId="29" fillId="0" borderId="2" xfId="1" applyFont="1" applyBorder="1" applyAlignment="1">
      <alignment horizontal="right" vertical="center" wrapText="1" readingOrder="2"/>
    </xf>
    <xf numFmtId="0" fontId="29" fillId="0" borderId="2" xfId="1" applyFont="1" applyBorder="1" applyAlignment="1">
      <alignment horizontal="right" vertical="center" readingOrder="2"/>
    </xf>
    <xf numFmtId="0" fontId="4" fillId="0" borderId="0" xfId="1" applyFont="1" applyBorder="1" applyAlignment="1">
      <alignment horizontal="center"/>
    </xf>
    <xf numFmtId="0" fontId="4" fillId="0" borderId="0" xfId="1" applyBorder="1" applyAlignment="1">
      <alignment horizontal="center"/>
    </xf>
    <xf numFmtId="0" fontId="29" fillId="0" borderId="6" xfId="1" applyFont="1" applyFill="1" applyBorder="1" applyAlignment="1">
      <alignment horizontal="center" vertical="center" wrapText="1"/>
    </xf>
    <xf numFmtId="0" fontId="29" fillId="0" borderId="3" xfId="1" applyFont="1" applyFill="1" applyBorder="1" applyAlignment="1">
      <alignment horizontal="center" vertical="center" wrapText="1"/>
    </xf>
    <xf numFmtId="0" fontId="27" fillId="0" borderId="6" xfId="1" applyFont="1" applyBorder="1" applyAlignment="1">
      <alignment horizontal="right" vertical="center" readingOrder="2"/>
    </xf>
    <xf numFmtId="0" fontId="27" fillId="0" borderId="3" xfId="1" applyFont="1" applyBorder="1" applyAlignment="1">
      <alignment horizontal="right" vertical="center" readingOrder="2"/>
    </xf>
    <xf numFmtId="0" fontId="29" fillId="0" borderId="6" xfId="1" applyFont="1" applyBorder="1" applyAlignment="1">
      <alignment horizontal="center" wrapText="1"/>
    </xf>
    <xf numFmtId="0" fontId="29" fillId="0" borderId="3" xfId="1" applyFont="1" applyBorder="1" applyAlignment="1">
      <alignment horizontal="center"/>
    </xf>
    <xf numFmtId="0" fontId="43" fillId="0" borderId="2" xfId="2" applyFont="1" applyBorder="1" applyAlignment="1">
      <alignment horizontal="center" vertical="center" readingOrder="2"/>
    </xf>
    <xf numFmtId="0" fontId="2" fillId="0" borderId="2" xfId="2" applyFont="1" applyBorder="1" applyAlignment="1">
      <alignment horizontal="center" vertical="center" wrapText="1"/>
    </xf>
    <xf numFmtId="0" fontId="2" fillId="0" borderId="2" xfId="2" applyFont="1" applyBorder="1" applyAlignment="1">
      <alignment horizontal="center" vertical="center"/>
    </xf>
    <xf numFmtId="0" fontId="29" fillId="0" borderId="1" xfId="3" applyFont="1" applyFill="1" applyBorder="1" applyAlignment="1">
      <alignment horizontal="center" vertical="center"/>
    </xf>
    <xf numFmtId="0" fontId="43" fillId="0" borderId="2" xfId="3" applyFont="1" applyFill="1" applyBorder="1" applyAlignment="1">
      <alignment horizontal="right" vertical="center" readingOrder="2"/>
    </xf>
    <xf numFmtId="0" fontId="30" fillId="0" borderId="2" xfId="3" applyFont="1" applyFill="1" applyBorder="1" applyAlignment="1">
      <alignment horizontal="center" vertical="center" readingOrder="2"/>
    </xf>
    <xf numFmtId="0" fontId="29" fillId="0" borderId="2" xfId="3" applyFont="1" applyFill="1" applyBorder="1" applyAlignment="1">
      <alignment horizontal="center" vertical="center"/>
    </xf>
    <xf numFmtId="0" fontId="2" fillId="0" borderId="2" xfId="0" applyFont="1" applyBorder="1" applyAlignment="1">
      <alignment horizontal="center" vertical="center" wrapText="1"/>
    </xf>
    <xf numFmtId="0" fontId="29" fillId="0" borderId="2" xfId="3" applyFont="1" applyFill="1" applyBorder="1" applyAlignment="1">
      <alignment horizontal="right" vertical="center" wrapText="1" readingOrder="2"/>
    </xf>
    <xf numFmtId="0" fontId="30" fillId="0" borderId="2" xfId="3" applyFont="1" applyFill="1" applyBorder="1" applyAlignment="1">
      <alignment vertical="center" readingOrder="2"/>
    </xf>
    <xf numFmtId="0" fontId="30" fillId="0" borderId="0" xfId="3" applyFont="1" applyAlignment="1">
      <alignment horizontal="center" readingOrder="2"/>
    </xf>
    <xf numFmtId="0" fontId="17" fillId="0" borderId="0" xfId="3" applyFont="1" applyAlignment="1">
      <alignment horizontal="center" vertical="center" readingOrder="2"/>
    </xf>
    <xf numFmtId="0" fontId="14" fillId="3" borderId="1" xfId="4" applyFont="1" applyFill="1" applyBorder="1" applyAlignment="1" applyProtection="1">
      <alignment horizontal="center" vertical="center" readingOrder="2"/>
    </xf>
    <xf numFmtId="0" fontId="14" fillId="3" borderId="11" xfId="4" applyFont="1" applyFill="1" applyBorder="1" applyAlignment="1" applyProtection="1">
      <alignment horizontal="center" vertical="center" readingOrder="2"/>
    </xf>
    <xf numFmtId="0" fontId="28" fillId="0" borderId="0" xfId="3" applyFont="1" applyAlignment="1">
      <alignment horizontal="center" readingOrder="2"/>
    </xf>
    <xf numFmtId="0" fontId="30" fillId="0" borderId="2" xfId="1" applyFont="1" applyBorder="1" applyAlignment="1">
      <alignment vertical="center" wrapText="1" readingOrder="2"/>
    </xf>
    <xf numFmtId="0" fontId="30" fillId="0" borderId="0" xfId="4" applyFont="1" applyFill="1" applyAlignment="1">
      <alignment horizontal="center" readingOrder="2"/>
    </xf>
    <xf numFmtId="0" fontId="29" fillId="0" borderId="7" xfId="4" applyFont="1" applyFill="1" applyBorder="1" applyAlignment="1">
      <alignment horizontal="center" vertical="center" readingOrder="2"/>
    </xf>
    <xf numFmtId="0" fontId="29" fillId="0" borderId="2" xfId="0" applyFont="1" applyBorder="1" applyAlignment="1">
      <alignment horizontal="center" vertical="center"/>
    </xf>
    <xf numFmtId="0" fontId="29" fillId="0" borderId="1" xfId="4" applyFont="1" applyBorder="1" applyAlignment="1">
      <alignment horizontal="right" wrapText="1" readingOrder="2"/>
    </xf>
    <xf numFmtId="0" fontId="29" fillId="0" borderId="10" xfId="4" applyFont="1" applyBorder="1" applyAlignment="1">
      <alignment horizontal="right" wrapText="1" readingOrder="2"/>
    </xf>
    <xf numFmtId="0" fontId="29" fillId="0" borderId="11" xfId="4" applyFont="1" applyBorder="1" applyAlignment="1">
      <alignment horizontal="right" wrapText="1" readingOrder="2"/>
    </xf>
    <xf numFmtId="0" fontId="2" fillId="0" borderId="1" xfId="0" applyFont="1" applyBorder="1" applyAlignment="1">
      <alignment horizontal="right" wrapText="1" readingOrder="2"/>
    </xf>
    <xf numFmtId="0" fontId="2" fillId="0" borderId="10" xfId="0" applyFont="1" applyBorder="1" applyAlignment="1">
      <alignment horizontal="right" wrapText="1" readingOrder="2"/>
    </xf>
    <xf numFmtId="0" fontId="2" fillId="0" borderId="11" xfId="0" applyFont="1" applyBorder="1" applyAlignment="1">
      <alignment horizontal="right" wrapText="1" readingOrder="2"/>
    </xf>
    <xf numFmtId="0" fontId="29" fillId="0" borderId="1" xfId="0" applyFont="1" applyBorder="1" applyAlignment="1">
      <alignment vertical="center" wrapText="1" readingOrder="2"/>
    </xf>
    <xf numFmtId="0" fontId="29" fillId="0" borderId="10" xfId="0" applyFont="1" applyBorder="1" applyAlignment="1">
      <alignment vertical="center" wrapText="1" readingOrder="2"/>
    </xf>
    <xf numFmtId="0" fontId="29" fillId="0" borderId="11" xfId="0" applyFont="1" applyBorder="1" applyAlignment="1">
      <alignment vertical="center" wrapText="1" readingOrder="2"/>
    </xf>
    <xf numFmtId="0" fontId="2" fillId="0" borderId="1" xfId="0" applyFont="1" applyBorder="1" applyAlignment="1">
      <alignment horizontal="right" vertical="center" wrapText="1" readingOrder="2"/>
    </xf>
    <xf numFmtId="0" fontId="2" fillId="0" borderId="10" xfId="0" applyFont="1" applyBorder="1" applyAlignment="1">
      <alignment horizontal="right" vertical="center" wrapText="1" readingOrder="2"/>
    </xf>
    <xf numFmtId="0" fontId="2" fillId="0" borderId="11" xfId="0" applyFont="1" applyBorder="1" applyAlignment="1">
      <alignment horizontal="right" vertical="center" wrapText="1" readingOrder="2"/>
    </xf>
    <xf numFmtId="0" fontId="29" fillId="0" borderId="46" xfId="4" applyFont="1" applyBorder="1" applyAlignment="1">
      <alignment horizontal="right" vertical="center" wrapText="1" readingOrder="2"/>
    </xf>
    <xf numFmtId="0" fontId="29" fillId="0" borderId="7" xfId="4" applyFont="1" applyBorder="1" applyAlignment="1">
      <alignment horizontal="right" vertical="center" wrapText="1" readingOrder="2"/>
    </xf>
    <xf numFmtId="0" fontId="29" fillId="0" borderId="14" xfId="4" applyFont="1" applyBorder="1" applyAlignment="1">
      <alignment horizontal="right" vertical="center" wrapText="1" readingOrder="2"/>
    </xf>
    <xf numFmtId="0" fontId="2" fillId="0" borderId="10" xfId="0" applyFont="1" applyBorder="1" applyAlignment="1">
      <alignment horizontal="right" vertical="center" readingOrder="2"/>
    </xf>
    <xf numFmtId="0" fontId="2" fillId="0" borderId="11" xfId="0" applyFont="1" applyBorder="1" applyAlignment="1">
      <alignment horizontal="right" vertical="center" readingOrder="2"/>
    </xf>
    <xf numFmtId="0" fontId="29" fillId="0" borderId="45" xfId="4" applyFont="1" applyBorder="1" applyAlignment="1">
      <alignment horizontal="right" wrapText="1" readingOrder="2"/>
    </xf>
    <xf numFmtId="0" fontId="34" fillId="0" borderId="0" xfId="4" applyFont="1" applyFill="1" applyAlignment="1">
      <alignment horizontal="center" readingOrder="2"/>
    </xf>
    <xf numFmtId="0" fontId="23" fillId="0" borderId="7" xfId="0" applyFont="1" applyBorder="1" applyAlignment="1">
      <alignment horizontal="center" readingOrder="2"/>
    </xf>
    <xf numFmtId="0" fontId="27" fillId="0" borderId="2" xfId="0" applyFont="1" applyBorder="1" applyAlignment="1">
      <alignment horizontal="center" vertical="center" wrapText="1" readingOrder="2"/>
    </xf>
    <xf numFmtId="0" fontId="2" fillId="0" borderId="2" xfId="0" applyFont="1" applyBorder="1" applyAlignment="1">
      <alignment horizontal="center" vertical="center" readingOrder="2"/>
    </xf>
    <xf numFmtId="0" fontId="27" fillId="3" borderId="11" xfId="4" applyFont="1" applyFill="1" applyBorder="1" applyAlignment="1" applyProtection="1">
      <alignment horizontal="center" vertical="center" readingOrder="2"/>
    </xf>
    <xf numFmtId="0" fontId="29" fillId="0" borderId="1" xfId="4" applyFont="1" applyBorder="1" applyAlignment="1">
      <alignment horizontal="center" vertical="center" wrapText="1" readingOrder="2"/>
    </xf>
    <xf numFmtId="0" fontId="29" fillId="0" borderId="11" xfId="4" applyFont="1" applyBorder="1" applyAlignment="1">
      <alignment horizontal="center" vertical="center" wrapText="1" readingOrder="2"/>
    </xf>
    <xf numFmtId="49" fontId="30" fillId="0" borderId="7" xfId="0" applyNumberFormat="1" applyFont="1" applyFill="1" applyBorder="1" applyAlignment="1">
      <alignment horizontal="center" vertical="center" readingOrder="2"/>
    </xf>
    <xf numFmtId="0" fontId="48" fillId="0" borderId="0" xfId="0" applyFont="1" applyAlignment="1">
      <alignment horizontal="center" readingOrder="2"/>
    </xf>
    <xf numFmtId="49" fontId="29" fillId="0" borderId="10" xfId="0" applyNumberFormat="1" applyFont="1" applyFill="1" applyBorder="1" applyAlignment="1">
      <alignment horizontal="center" vertical="center" readingOrder="2"/>
    </xf>
  </cellXfs>
  <cellStyles count="1290">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7" builtinId="9" hidden="1"/>
    <cellStyle name="Followed Hyperlink" xfId="1209" builtinId="9" hidden="1"/>
    <cellStyle name="Followed Hyperlink" xfId="1211" builtinId="9" hidden="1"/>
    <cellStyle name="Followed Hyperlink" xfId="1213" builtinId="9" hidden="1"/>
    <cellStyle name="Followed Hyperlink" xfId="1215" builtinId="9" hidden="1"/>
    <cellStyle name="Followed Hyperlink" xfId="1217" builtinId="9" hidden="1"/>
    <cellStyle name="Followed Hyperlink" xfId="1219" builtinId="9" hidden="1"/>
    <cellStyle name="Followed Hyperlink" xfId="1221" builtinId="9" hidden="1"/>
    <cellStyle name="Followed Hyperlink" xfId="1223" builtinId="9" hidden="1"/>
    <cellStyle name="Followed Hyperlink" xfId="1225" builtinId="9" hidden="1"/>
    <cellStyle name="Followed Hyperlink" xfId="1227" builtinId="9" hidden="1"/>
    <cellStyle name="Followed Hyperlink" xfId="1229" builtinId="9" hidden="1"/>
    <cellStyle name="Followed Hyperlink" xfId="1231" builtinId="9" hidden="1"/>
    <cellStyle name="Followed Hyperlink" xfId="1233" builtinId="9" hidden="1"/>
    <cellStyle name="Followed Hyperlink" xfId="1235" builtinId="9" hidden="1"/>
    <cellStyle name="Followed Hyperlink" xfId="1237" builtinId="9" hidden="1"/>
    <cellStyle name="Followed Hyperlink" xfId="1239" builtinId="9" hidden="1"/>
    <cellStyle name="Followed Hyperlink" xfId="1241" builtinId="9" hidden="1"/>
    <cellStyle name="Followed Hyperlink" xfId="1243" builtinId="9" hidden="1"/>
    <cellStyle name="Followed Hyperlink" xfId="1245" builtinId="9" hidden="1"/>
    <cellStyle name="Followed Hyperlink" xfId="1247" builtinId="9" hidden="1"/>
    <cellStyle name="Followed Hyperlink" xfId="1249" builtinId="9" hidden="1"/>
    <cellStyle name="Followed Hyperlink" xfId="1251" builtinId="9" hidden="1"/>
    <cellStyle name="Followed Hyperlink" xfId="1253" builtinId="9" hidden="1"/>
    <cellStyle name="Followed Hyperlink" xfId="1255" builtinId="9" hidden="1"/>
    <cellStyle name="Followed Hyperlink" xfId="1257" builtinId="9" hidden="1"/>
    <cellStyle name="Followed Hyperlink" xfId="1259" builtinId="9" hidden="1"/>
    <cellStyle name="Followed Hyperlink" xfId="1261" builtinId="9" hidden="1"/>
    <cellStyle name="Followed Hyperlink" xfId="1263" builtinId="9" hidden="1"/>
    <cellStyle name="Followed Hyperlink" xfId="1265" builtinId="9" hidden="1"/>
    <cellStyle name="Followed Hyperlink" xfId="1267" builtinId="9" hidden="1"/>
    <cellStyle name="Followed Hyperlink" xfId="1269" builtinId="9" hidden="1"/>
    <cellStyle name="Followed Hyperlink" xfId="1271" builtinId="9" hidden="1"/>
    <cellStyle name="Followed Hyperlink" xfId="1273" builtinId="9" hidden="1"/>
    <cellStyle name="Followed Hyperlink" xfId="1275" builtinId="9" hidden="1"/>
    <cellStyle name="Followed Hyperlink" xfId="1277" builtinId="9" hidden="1"/>
    <cellStyle name="Followed Hyperlink" xfId="1279" builtinId="9" hidden="1"/>
    <cellStyle name="Followed Hyperlink" xfId="1281" builtinId="9" hidden="1"/>
    <cellStyle name="Followed Hyperlink" xfId="1283" builtinId="9" hidden="1"/>
    <cellStyle name="Followed Hyperlink" xfId="1285" builtinId="9" hidden="1"/>
    <cellStyle name="Followed Hyperlink" xfId="1287" builtinId="9" hidden="1"/>
    <cellStyle name="Followed Hyperlink" xfId="1289" builtinId="9"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Hyperlink" xfId="1140" builtinId="8" hidden="1"/>
    <cellStyle name="Hyperlink" xfId="1142" builtinId="8" hidden="1"/>
    <cellStyle name="Hyperlink" xfId="1144"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58" builtinId="8" hidden="1"/>
    <cellStyle name="Hyperlink" xfId="1160" builtinId="8" hidden="1"/>
    <cellStyle name="Hyperlink" xfId="1162" builtinId="8" hidden="1"/>
    <cellStyle name="Hyperlink" xfId="1164" builtinId="8" hidden="1"/>
    <cellStyle name="Hyperlink" xfId="1166" builtinId="8" hidden="1"/>
    <cellStyle name="Hyperlink" xfId="1168" builtinId="8" hidden="1"/>
    <cellStyle name="Hyperlink" xfId="1170" builtinId="8" hidden="1"/>
    <cellStyle name="Hyperlink" xfId="1172" builtinId="8" hidden="1"/>
    <cellStyle name="Hyperlink" xfId="1174" builtinId="8" hidden="1"/>
    <cellStyle name="Hyperlink" xfId="1176" builtinId="8" hidden="1"/>
    <cellStyle name="Hyperlink" xfId="1178" builtinId="8" hidden="1"/>
    <cellStyle name="Hyperlink" xfId="1180" builtinId="8" hidden="1"/>
    <cellStyle name="Hyperlink" xfId="1182" builtinId="8" hidden="1"/>
    <cellStyle name="Hyperlink" xfId="1184" builtinId="8" hidden="1"/>
    <cellStyle name="Hyperlink" xfId="1186" builtinId="8" hidden="1"/>
    <cellStyle name="Hyperlink" xfId="1188" builtinId="8" hidden="1"/>
    <cellStyle name="Hyperlink" xfId="1190" builtinId="8" hidden="1"/>
    <cellStyle name="Hyperlink" xfId="1192" builtinId="8" hidden="1"/>
    <cellStyle name="Hyperlink" xfId="1194" builtinId="8" hidden="1"/>
    <cellStyle name="Hyperlink" xfId="1196" builtinId="8" hidden="1"/>
    <cellStyle name="Hyperlink" xfId="1198" builtinId="8" hidden="1"/>
    <cellStyle name="Hyperlink" xfId="1200" builtinId="8" hidden="1"/>
    <cellStyle name="Hyperlink" xfId="1202" builtinId="8" hidden="1"/>
    <cellStyle name="Hyperlink" xfId="1204" builtinId="8" hidden="1"/>
    <cellStyle name="Hyperlink" xfId="1206" builtinId="8" hidden="1"/>
    <cellStyle name="Hyperlink" xfId="1208" builtinId="8" hidden="1"/>
    <cellStyle name="Hyperlink" xfId="1210" builtinId="8" hidden="1"/>
    <cellStyle name="Hyperlink" xfId="1212" builtinId="8" hidden="1"/>
    <cellStyle name="Hyperlink" xfId="1214" builtinId="8" hidden="1"/>
    <cellStyle name="Hyperlink" xfId="1216" builtinId="8" hidden="1"/>
    <cellStyle name="Hyperlink" xfId="1218" builtinId="8" hidden="1"/>
    <cellStyle name="Hyperlink" xfId="1220" builtinId="8" hidden="1"/>
    <cellStyle name="Hyperlink" xfId="1222" builtinId="8" hidden="1"/>
    <cellStyle name="Hyperlink" xfId="1224" builtinId="8" hidden="1"/>
    <cellStyle name="Hyperlink" xfId="1226" builtinId="8" hidden="1"/>
    <cellStyle name="Hyperlink" xfId="1228" builtinId="8" hidden="1"/>
    <cellStyle name="Hyperlink" xfId="1230" builtinId="8" hidden="1"/>
    <cellStyle name="Hyperlink" xfId="1232" builtinId="8" hidden="1"/>
    <cellStyle name="Hyperlink" xfId="1234" builtinId="8" hidden="1"/>
    <cellStyle name="Hyperlink" xfId="1236" builtinId="8" hidden="1"/>
    <cellStyle name="Hyperlink" xfId="1238" builtinId="8" hidden="1"/>
    <cellStyle name="Hyperlink" xfId="1240" builtinId="8" hidden="1"/>
    <cellStyle name="Hyperlink" xfId="1242" builtinId="8" hidden="1"/>
    <cellStyle name="Hyperlink" xfId="1244" builtinId="8" hidden="1"/>
    <cellStyle name="Hyperlink" xfId="1246" builtinId="8" hidden="1"/>
    <cellStyle name="Hyperlink" xfId="1248" builtinId="8" hidden="1"/>
    <cellStyle name="Hyperlink" xfId="1250" builtinId="8" hidden="1"/>
    <cellStyle name="Hyperlink" xfId="1252" builtinId="8" hidden="1"/>
    <cellStyle name="Hyperlink" xfId="1254" builtinId="8" hidden="1"/>
    <cellStyle name="Hyperlink" xfId="1256" builtinId="8" hidden="1"/>
    <cellStyle name="Hyperlink" xfId="1258" builtinId="8" hidden="1"/>
    <cellStyle name="Hyperlink" xfId="1260" builtinId="8" hidden="1"/>
    <cellStyle name="Hyperlink" xfId="1262" builtinId="8" hidden="1"/>
    <cellStyle name="Hyperlink" xfId="1264" builtinId="8" hidden="1"/>
    <cellStyle name="Hyperlink" xfId="1266" builtinId="8" hidden="1"/>
    <cellStyle name="Hyperlink" xfId="1268" builtinId="8" hidden="1"/>
    <cellStyle name="Hyperlink" xfId="1270" builtinId="8" hidden="1"/>
    <cellStyle name="Hyperlink" xfId="1272" builtinId="8" hidden="1"/>
    <cellStyle name="Hyperlink" xfId="1274" builtinId="8" hidden="1"/>
    <cellStyle name="Hyperlink" xfId="1276" builtinId="8" hidden="1"/>
    <cellStyle name="Hyperlink" xfId="1278" builtinId="8" hidden="1"/>
    <cellStyle name="Hyperlink" xfId="1280" builtinId="8" hidden="1"/>
    <cellStyle name="Hyperlink" xfId="1282" builtinId="8" hidden="1"/>
    <cellStyle name="Hyperlink" xfId="1284" builtinId="8" hidden="1"/>
    <cellStyle name="Hyperlink" xfId="1286" builtinId="8" hidden="1"/>
    <cellStyle name="Hyperlink" xfId="1288" builtinId="8" hidden="1"/>
    <cellStyle name="Normal" xfId="0" builtinId="0"/>
    <cellStyle name="Normal 2" xfId="1"/>
    <cellStyle name="Normal 2 2" xfId="2"/>
    <cellStyle name="Normal 3" xfId="3"/>
    <cellStyle name="Normal 3 2" xfId="4"/>
    <cellStyle name="Normal 4" xfId="5"/>
    <cellStyle name="Normal 4 2" xfId="6"/>
    <cellStyle name="Normal_3.3" xfId="513"/>
    <cellStyle name="Normal_Sheet1 2" xfId="7"/>
    <cellStyle name="Standard 2" xfId="8"/>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theme" Target="theme/theme1.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styles" Target="styles.xml"/><Relationship Id="rId31" Type="http://schemas.openxmlformats.org/officeDocument/2006/relationships/sharedStrings" Target="sharedStrings.xml"/><Relationship Id="rId32" Type="http://schemas.openxmlformats.org/officeDocument/2006/relationships/calcChain" Target="calcChain.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revisionHeaders" Target="revisions/revisionHeaders.xml"/><Relationship Id="rId34" Type="http://schemas.openxmlformats.org/officeDocument/2006/relationships/usernames" Target="revisions/userName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316805</xdr:colOff>
      <xdr:row>47</xdr:row>
      <xdr:rowOff>224118</xdr:rowOff>
    </xdr:from>
    <xdr:to>
      <xdr:col>2</xdr:col>
      <xdr:colOff>2622177</xdr:colOff>
      <xdr:row>47</xdr:row>
      <xdr:rowOff>1005277</xdr:rowOff>
    </xdr:to>
    <xdr:pic>
      <xdr:nvPicPr>
        <xdr:cNvPr id="4" name="Picture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
        <a:stretch>
          <a:fillRect/>
        </a:stretch>
      </xdr:blipFill>
      <xdr:spPr>
        <a:xfrm>
          <a:off x="12484652823" y="30580853"/>
          <a:ext cx="2305372" cy="7811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922649</xdr:colOff>
      <xdr:row>8</xdr:row>
      <xdr:rowOff>119402</xdr:rowOff>
    </xdr:from>
    <xdr:to>
      <xdr:col>2</xdr:col>
      <xdr:colOff>1660769</xdr:colOff>
      <xdr:row>8</xdr:row>
      <xdr:rowOff>282222</xdr:rowOff>
    </xdr:to>
    <xdr:sp macro="" textlink="">
      <xdr:nvSpPr>
        <xdr:cNvPr id="2" name="Rectangle 1">
          <a:extLst>
            <a:ext uri="{FF2B5EF4-FFF2-40B4-BE49-F238E27FC236}">
              <a16:creationId xmlns:a16="http://schemas.microsoft.com/office/drawing/2014/main" xmlns="" id="{00000000-0008-0000-0500-000002000000}"/>
            </a:ext>
          </a:extLst>
        </xdr:cNvPr>
        <xdr:cNvSpPr/>
      </xdr:nvSpPr>
      <xdr:spPr>
        <a:xfrm>
          <a:off x="12486985831" y="7196477"/>
          <a:ext cx="738120" cy="16282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923085</xdr:colOff>
      <xdr:row>8</xdr:row>
      <xdr:rowOff>304367</xdr:rowOff>
    </xdr:from>
    <xdr:to>
      <xdr:col>2</xdr:col>
      <xdr:colOff>1661205</xdr:colOff>
      <xdr:row>8</xdr:row>
      <xdr:rowOff>467187</xdr:rowOff>
    </xdr:to>
    <xdr:sp macro="" textlink="">
      <xdr:nvSpPr>
        <xdr:cNvPr id="3" name="Rectangle 2">
          <a:extLst>
            <a:ext uri="{FF2B5EF4-FFF2-40B4-BE49-F238E27FC236}">
              <a16:creationId xmlns:a16="http://schemas.microsoft.com/office/drawing/2014/main" xmlns="" id="{00000000-0008-0000-0500-000003000000}"/>
            </a:ext>
          </a:extLst>
        </xdr:cNvPr>
        <xdr:cNvSpPr/>
      </xdr:nvSpPr>
      <xdr:spPr>
        <a:xfrm>
          <a:off x="12486985395" y="7381442"/>
          <a:ext cx="738120" cy="16282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934373</xdr:colOff>
      <xdr:row>8</xdr:row>
      <xdr:rowOff>489332</xdr:rowOff>
    </xdr:from>
    <xdr:to>
      <xdr:col>2</xdr:col>
      <xdr:colOff>1672493</xdr:colOff>
      <xdr:row>8</xdr:row>
      <xdr:rowOff>652152</xdr:rowOff>
    </xdr:to>
    <xdr:sp macro="" textlink="">
      <xdr:nvSpPr>
        <xdr:cNvPr id="4" name="Rectangle 3">
          <a:extLst>
            <a:ext uri="{FF2B5EF4-FFF2-40B4-BE49-F238E27FC236}">
              <a16:creationId xmlns:a16="http://schemas.microsoft.com/office/drawing/2014/main" xmlns="" id="{00000000-0008-0000-0500-000004000000}"/>
            </a:ext>
          </a:extLst>
        </xdr:cNvPr>
        <xdr:cNvSpPr/>
      </xdr:nvSpPr>
      <xdr:spPr>
        <a:xfrm>
          <a:off x="12486974107" y="7566407"/>
          <a:ext cx="738120" cy="16282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2651760</xdr:colOff>
      <xdr:row>6</xdr:row>
      <xdr:rowOff>0</xdr:rowOff>
    </xdr:from>
    <xdr:to>
      <xdr:col>3</xdr:col>
      <xdr:colOff>10160</xdr:colOff>
      <xdr:row>7</xdr:row>
      <xdr:rowOff>0</xdr:rowOff>
    </xdr:to>
    <xdr:sp macro="" textlink="">
      <xdr:nvSpPr>
        <xdr:cNvPr id="9" name="TextBox 8">
          <a:extLst>
            <a:ext uri="{FF2B5EF4-FFF2-40B4-BE49-F238E27FC236}">
              <a16:creationId xmlns:a16="http://schemas.microsoft.com/office/drawing/2014/main" xmlns="" id="{00000000-0008-0000-0600-000009000000}"/>
            </a:ext>
          </a:extLst>
        </xdr:cNvPr>
        <xdr:cNvSpPr txBox="1"/>
      </xdr:nvSpPr>
      <xdr:spPr>
        <a:xfrm flipH="1">
          <a:off x="27313526054" y="8980714"/>
          <a:ext cx="937079" cy="22723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x-none" sz="1100"/>
            <a:t>العام الدراسي </a:t>
          </a:r>
        </a:p>
        <a:p>
          <a:r>
            <a:rPr lang="en-US" sz="1100" baseline="0"/>
            <a:t>__________</a:t>
          </a:r>
          <a:endParaRPr lang="en-US" sz="1100"/>
        </a:p>
        <a:p>
          <a:r>
            <a:rPr lang="en-US" sz="1100"/>
            <a:t>Dropdown {0-10}</a:t>
          </a:r>
        </a:p>
      </xdr:txBody>
    </xdr:sp>
    <xdr:clientData/>
  </xdr:twoCellAnchor>
  <xdr:twoCellAnchor>
    <xdr:from>
      <xdr:col>2</xdr:col>
      <xdr:colOff>2651760</xdr:colOff>
      <xdr:row>8</xdr:row>
      <xdr:rowOff>86591</xdr:rowOff>
    </xdr:from>
    <xdr:to>
      <xdr:col>3</xdr:col>
      <xdr:colOff>10160</xdr:colOff>
      <xdr:row>8</xdr:row>
      <xdr:rowOff>2258786</xdr:rowOff>
    </xdr:to>
    <xdr:sp macro="" textlink="">
      <xdr:nvSpPr>
        <xdr:cNvPr id="10" name="TextBox 9">
          <a:extLst>
            <a:ext uri="{FF2B5EF4-FFF2-40B4-BE49-F238E27FC236}">
              <a16:creationId xmlns:a16="http://schemas.microsoft.com/office/drawing/2014/main" xmlns="" id="{00000000-0008-0000-0600-00000A000000}"/>
            </a:ext>
          </a:extLst>
        </xdr:cNvPr>
        <xdr:cNvSpPr txBox="1"/>
      </xdr:nvSpPr>
      <xdr:spPr>
        <a:xfrm flipH="1">
          <a:off x="27414169431" y="14027727"/>
          <a:ext cx="943264" cy="21721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x-none" sz="1100"/>
            <a:t>العام الدراسي</a:t>
          </a:r>
        </a:p>
        <a:p>
          <a:r>
            <a:rPr lang="en-US" sz="1100" baseline="0"/>
            <a:t> __________</a:t>
          </a:r>
          <a:endParaRPr lang="en-US" sz="1100"/>
        </a:p>
        <a:p>
          <a:r>
            <a:rPr lang="en-US" sz="1100"/>
            <a:t>Dropdown {0-10}</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639536</xdr:colOff>
      <xdr:row>83</xdr:row>
      <xdr:rowOff>43724</xdr:rowOff>
    </xdr:from>
    <xdr:to>
      <xdr:col>2</xdr:col>
      <xdr:colOff>1532527</xdr:colOff>
      <xdr:row>83</xdr:row>
      <xdr:rowOff>149679</xdr:rowOff>
    </xdr:to>
    <xdr:sp macro="" textlink="">
      <xdr:nvSpPr>
        <xdr:cNvPr id="15" name="Rectangle 14">
          <a:extLst>
            <a:ext uri="{FF2B5EF4-FFF2-40B4-BE49-F238E27FC236}">
              <a16:creationId xmlns:a16="http://schemas.microsoft.com/office/drawing/2014/main" xmlns="" id="{00000000-0008-0000-0B00-00000F000000}"/>
            </a:ext>
          </a:extLst>
        </xdr:cNvPr>
        <xdr:cNvSpPr/>
      </xdr:nvSpPr>
      <xdr:spPr>
        <a:xfrm>
          <a:off x="12488082901" y="68093045"/>
          <a:ext cx="892991" cy="105955"/>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421821</xdr:colOff>
      <xdr:row>83</xdr:row>
      <xdr:rowOff>693964</xdr:rowOff>
    </xdr:from>
    <xdr:to>
      <xdr:col>2</xdr:col>
      <xdr:colOff>1314812</xdr:colOff>
      <xdr:row>83</xdr:row>
      <xdr:rowOff>799919</xdr:rowOff>
    </xdr:to>
    <xdr:sp macro="" textlink="">
      <xdr:nvSpPr>
        <xdr:cNvPr id="4" name="Rectangle 3">
          <a:extLst>
            <a:ext uri="{FF2B5EF4-FFF2-40B4-BE49-F238E27FC236}">
              <a16:creationId xmlns:a16="http://schemas.microsoft.com/office/drawing/2014/main" xmlns="" id="{00000000-0008-0000-0B00-000004000000}"/>
            </a:ext>
          </a:extLst>
        </xdr:cNvPr>
        <xdr:cNvSpPr/>
      </xdr:nvSpPr>
      <xdr:spPr>
        <a:xfrm>
          <a:off x="12488300616" y="68743285"/>
          <a:ext cx="892991" cy="105955"/>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288636</xdr:colOff>
      <xdr:row>5</xdr:row>
      <xdr:rowOff>11546</xdr:rowOff>
    </xdr:from>
    <xdr:to>
      <xdr:col>3</xdr:col>
      <xdr:colOff>300181</xdr:colOff>
      <xdr:row>19</xdr:row>
      <xdr:rowOff>23091</xdr:rowOff>
    </xdr:to>
    <xdr:cxnSp macro="">
      <xdr:nvCxnSpPr>
        <xdr:cNvPr id="3" name="Straight Connector 2">
          <a:extLst>
            <a:ext uri="{FF2B5EF4-FFF2-40B4-BE49-F238E27FC236}">
              <a16:creationId xmlns:a16="http://schemas.microsoft.com/office/drawing/2014/main" xmlns="" id="{00000000-0008-0000-0C00-000003000000}"/>
            </a:ext>
          </a:extLst>
        </xdr:cNvPr>
        <xdr:cNvCxnSpPr/>
      </xdr:nvCxnSpPr>
      <xdr:spPr>
        <a:xfrm>
          <a:off x="12479640569" y="1838614"/>
          <a:ext cx="11545" cy="2540000"/>
        </a:xfrm>
        <a:prstGeom prst="line">
          <a:avLst/>
        </a:prstGeom>
        <a:ln w="3175">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593435</xdr:colOff>
      <xdr:row>5</xdr:row>
      <xdr:rowOff>0</xdr:rowOff>
    </xdr:from>
    <xdr:to>
      <xdr:col>3</xdr:col>
      <xdr:colOff>604980</xdr:colOff>
      <xdr:row>19</xdr:row>
      <xdr:rowOff>4619</xdr:rowOff>
    </xdr:to>
    <xdr:cxnSp macro="">
      <xdr:nvCxnSpPr>
        <xdr:cNvPr id="5" name="Straight Connector 4">
          <a:extLst>
            <a:ext uri="{FF2B5EF4-FFF2-40B4-BE49-F238E27FC236}">
              <a16:creationId xmlns:a16="http://schemas.microsoft.com/office/drawing/2014/main" xmlns="" id="{00000000-0008-0000-0C00-000005000000}"/>
            </a:ext>
          </a:extLst>
        </xdr:cNvPr>
        <xdr:cNvCxnSpPr/>
      </xdr:nvCxnSpPr>
      <xdr:spPr>
        <a:xfrm>
          <a:off x="12479335770" y="1827068"/>
          <a:ext cx="11545" cy="2533074"/>
        </a:xfrm>
        <a:prstGeom prst="line">
          <a:avLst/>
        </a:prstGeom>
        <a:ln w="3175">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1327727</xdr:colOff>
      <xdr:row>19</xdr:row>
      <xdr:rowOff>57728</xdr:rowOff>
    </xdr:from>
    <xdr:to>
      <xdr:col>2</xdr:col>
      <xdr:colOff>2286000</xdr:colOff>
      <xdr:row>19</xdr:row>
      <xdr:rowOff>254001</xdr:rowOff>
    </xdr:to>
    <xdr:sp macro="" textlink="">
      <xdr:nvSpPr>
        <xdr:cNvPr id="6" name="Rectangle 5">
          <a:extLst>
            <a:ext uri="{FF2B5EF4-FFF2-40B4-BE49-F238E27FC236}">
              <a16:creationId xmlns:a16="http://schemas.microsoft.com/office/drawing/2014/main" xmlns="" id="{00000000-0008-0000-0C00-000006000000}"/>
            </a:ext>
          </a:extLst>
        </xdr:cNvPr>
        <xdr:cNvSpPr/>
      </xdr:nvSpPr>
      <xdr:spPr>
        <a:xfrm>
          <a:off x="12481014477" y="4413251"/>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1330036</xdr:colOff>
      <xdr:row>19</xdr:row>
      <xdr:rowOff>302492</xdr:rowOff>
    </xdr:from>
    <xdr:to>
      <xdr:col>2</xdr:col>
      <xdr:colOff>2288309</xdr:colOff>
      <xdr:row>19</xdr:row>
      <xdr:rowOff>498765</xdr:rowOff>
    </xdr:to>
    <xdr:sp macro="" textlink="">
      <xdr:nvSpPr>
        <xdr:cNvPr id="7" name="Rectangle 6">
          <a:extLst>
            <a:ext uri="{FF2B5EF4-FFF2-40B4-BE49-F238E27FC236}">
              <a16:creationId xmlns:a16="http://schemas.microsoft.com/office/drawing/2014/main" xmlns="" id="{00000000-0008-0000-0C00-000007000000}"/>
            </a:ext>
          </a:extLst>
        </xdr:cNvPr>
        <xdr:cNvSpPr/>
      </xdr:nvSpPr>
      <xdr:spPr>
        <a:xfrm>
          <a:off x="12481012168" y="4658015"/>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1343890</xdr:colOff>
      <xdr:row>20</xdr:row>
      <xdr:rowOff>143165</xdr:rowOff>
    </xdr:from>
    <xdr:to>
      <xdr:col>2</xdr:col>
      <xdr:colOff>2302163</xdr:colOff>
      <xdr:row>20</xdr:row>
      <xdr:rowOff>339438</xdr:rowOff>
    </xdr:to>
    <xdr:sp macro="" textlink="">
      <xdr:nvSpPr>
        <xdr:cNvPr id="8" name="Rectangle 7">
          <a:extLst>
            <a:ext uri="{FF2B5EF4-FFF2-40B4-BE49-F238E27FC236}">
              <a16:creationId xmlns:a16="http://schemas.microsoft.com/office/drawing/2014/main" xmlns="" id="{00000000-0008-0000-0C00-000008000000}"/>
            </a:ext>
          </a:extLst>
        </xdr:cNvPr>
        <xdr:cNvSpPr/>
      </xdr:nvSpPr>
      <xdr:spPr>
        <a:xfrm>
          <a:off x="12480998314" y="5044210"/>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1334654</xdr:colOff>
      <xdr:row>20</xdr:row>
      <xdr:rowOff>387928</xdr:rowOff>
    </xdr:from>
    <xdr:to>
      <xdr:col>2</xdr:col>
      <xdr:colOff>2292927</xdr:colOff>
      <xdr:row>20</xdr:row>
      <xdr:rowOff>584201</xdr:rowOff>
    </xdr:to>
    <xdr:sp macro="" textlink="">
      <xdr:nvSpPr>
        <xdr:cNvPr id="9" name="Rectangle 8">
          <a:extLst>
            <a:ext uri="{FF2B5EF4-FFF2-40B4-BE49-F238E27FC236}">
              <a16:creationId xmlns:a16="http://schemas.microsoft.com/office/drawing/2014/main" xmlns="" id="{00000000-0008-0000-0C00-000009000000}"/>
            </a:ext>
          </a:extLst>
        </xdr:cNvPr>
        <xdr:cNvSpPr/>
      </xdr:nvSpPr>
      <xdr:spPr>
        <a:xfrm>
          <a:off x="12481007550" y="5288973"/>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1327727</xdr:colOff>
      <xdr:row>14</xdr:row>
      <xdr:rowOff>57728</xdr:rowOff>
    </xdr:from>
    <xdr:to>
      <xdr:col>2</xdr:col>
      <xdr:colOff>2286000</xdr:colOff>
      <xdr:row>14</xdr:row>
      <xdr:rowOff>254001</xdr:rowOff>
    </xdr:to>
    <xdr:sp macro="" textlink="">
      <xdr:nvSpPr>
        <xdr:cNvPr id="4" name="Rectangle 3">
          <a:extLst>
            <a:ext uri="{FF2B5EF4-FFF2-40B4-BE49-F238E27FC236}">
              <a16:creationId xmlns:a16="http://schemas.microsoft.com/office/drawing/2014/main" xmlns="" id="{00000000-0008-0000-0D00-000004000000}"/>
            </a:ext>
          </a:extLst>
        </xdr:cNvPr>
        <xdr:cNvSpPr/>
      </xdr:nvSpPr>
      <xdr:spPr>
        <a:xfrm>
          <a:off x="12540689897" y="8801190"/>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1330036</xdr:colOff>
      <xdr:row>14</xdr:row>
      <xdr:rowOff>302492</xdr:rowOff>
    </xdr:from>
    <xdr:to>
      <xdr:col>2</xdr:col>
      <xdr:colOff>2288309</xdr:colOff>
      <xdr:row>14</xdr:row>
      <xdr:rowOff>498765</xdr:rowOff>
    </xdr:to>
    <xdr:sp macro="" textlink="">
      <xdr:nvSpPr>
        <xdr:cNvPr id="5" name="Rectangle 4">
          <a:extLst>
            <a:ext uri="{FF2B5EF4-FFF2-40B4-BE49-F238E27FC236}">
              <a16:creationId xmlns:a16="http://schemas.microsoft.com/office/drawing/2014/main" xmlns="" id="{00000000-0008-0000-0D00-000005000000}"/>
            </a:ext>
          </a:extLst>
        </xdr:cNvPr>
        <xdr:cNvSpPr/>
      </xdr:nvSpPr>
      <xdr:spPr>
        <a:xfrm>
          <a:off x="12540687588" y="9045954"/>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1483706</xdr:colOff>
      <xdr:row>15</xdr:row>
      <xdr:rowOff>119863</xdr:rowOff>
    </xdr:from>
    <xdr:to>
      <xdr:col>2</xdr:col>
      <xdr:colOff>2441979</xdr:colOff>
      <xdr:row>15</xdr:row>
      <xdr:rowOff>316136</xdr:rowOff>
    </xdr:to>
    <xdr:sp macro="" textlink="">
      <xdr:nvSpPr>
        <xdr:cNvPr id="6" name="Rectangle 5">
          <a:extLst>
            <a:ext uri="{FF2B5EF4-FFF2-40B4-BE49-F238E27FC236}">
              <a16:creationId xmlns:a16="http://schemas.microsoft.com/office/drawing/2014/main" xmlns="" id="{00000000-0008-0000-0D00-000006000000}"/>
            </a:ext>
          </a:extLst>
        </xdr:cNvPr>
        <xdr:cNvSpPr/>
      </xdr:nvSpPr>
      <xdr:spPr>
        <a:xfrm>
          <a:off x="12540533918" y="9433196"/>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1474470</xdr:colOff>
      <xdr:row>15</xdr:row>
      <xdr:rowOff>352974</xdr:rowOff>
    </xdr:from>
    <xdr:to>
      <xdr:col>2</xdr:col>
      <xdr:colOff>2432743</xdr:colOff>
      <xdr:row>15</xdr:row>
      <xdr:rowOff>549247</xdr:rowOff>
    </xdr:to>
    <xdr:sp macro="" textlink="">
      <xdr:nvSpPr>
        <xdr:cNvPr id="7" name="Rectangle 6">
          <a:extLst>
            <a:ext uri="{FF2B5EF4-FFF2-40B4-BE49-F238E27FC236}">
              <a16:creationId xmlns:a16="http://schemas.microsoft.com/office/drawing/2014/main" xmlns="" id="{00000000-0008-0000-0D00-000007000000}"/>
            </a:ext>
          </a:extLst>
        </xdr:cNvPr>
        <xdr:cNvSpPr/>
      </xdr:nvSpPr>
      <xdr:spPr>
        <a:xfrm>
          <a:off x="12540543154" y="9666307"/>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1327727</xdr:colOff>
      <xdr:row>14</xdr:row>
      <xdr:rowOff>57728</xdr:rowOff>
    </xdr:from>
    <xdr:to>
      <xdr:col>2</xdr:col>
      <xdr:colOff>2286000</xdr:colOff>
      <xdr:row>14</xdr:row>
      <xdr:rowOff>254001</xdr:rowOff>
    </xdr:to>
    <xdr:sp macro="" textlink="">
      <xdr:nvSpPr>
        <xdr:cNvPr id="44" name="Rectangle 43">
          <a:extLst>
            <a:ext uri="{FF2B5EF4-FFF2-40B4-BE49-F238E27FC236}">
              <a16:creationId xmlns:a16="http://schemas.microsoft.com/office/drawing/2014/main" xmlns="" id="{00000000-0008-0000-0D00-00002C000000}"/>
            </a:ext>
          </a:extLst>
        </xdr:cNvPr>
        <xdr:cNvSpPr/>
      </xdr:nvSpPr>
      <xdr:spPr>
        <a:xfrm>
          <a:off x="12540689897" y="8801190"/>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1330036</xdr:colOff>
      <xdr:row>14</xdr:row>
      <xdr:rowOff>302492</xdr:rowOff>
    </xdr:from>
    <xdr:to>
      <xdr:col>2</xdr:col>
      <xdr:colOff>2288309</xdr:colOff>
      <xdr:row>14</xdr:row>
      <xdr:rowOff>498765</xdr:rowOff>
    </xdr:to>
    <xdr:sp macro="" textlink="">
      <xdr:nvSpPr>
        <xdr:cNvPr id="45" name="Rectangle 44">
          <a:extLst>
            <a:ext uri="{FF2B5EF4-FFF2-40B4-BE49-F238E27FC236}">
              <a16:creationId xmlns:a16="http://schemas.microsoft.com/office/drawing/2014/main" xmlns="" id="{00000000-0008-0000-0D00-00002D000000}"/>
            </a:ext>
          </a:extLst>
        </xdr:cNvPr>
        <xdr:cNvSpPr/>
      </xdr:nvSpPr>
      <xdr:spPr>
        <a:xfrm>
          <a:off x="12540687588" y="9045954"/>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1483706</xdr:colOff>
      <xdr:row>15</xdr:row>
      <xdr:rowOff>119863</xdr:rowOff>
    </xdr:from>
    <xdr:to>
      <xdr:col>2</xdr:col>
      <xdr:colOff>2441979</xdr:colOff>
      <xdr:row>15</xdr:row>
      <xdr:rowOff>316136</xdr:rowOff>
    </xdr:to>
    <xdr:sp macro="" textlink="">
      <xdr:nvSpPr>
        <xdr:cNvPr id="46" name="Rectangle 45">
          <a:extLst>
            <a:ext uri="{FF2B5EF4-FFF2-40B4-BE49-F238E27FC236}">
              <a16:creationId xmlns:a16="http://schemas.microsoft.com/office/drawing/2014/main" xmlns="" id="{00000000-0008-0000-0D00-00002E000000}"/>
            </a:ext>
          </a:extLst>
        </xdr:cNvPr>
        <xdr:cNvSpPr/>
      </xdr:nvSpPr>
      <xdr:spPr>
        <a:xfrm>
          <a:off x="12540533918" y="9433196"/>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2</xdr:col>
      <xdr:colOff>1474470</xdr:colOff>
      <xdr:row>15</xdr:row>
      <xdr:rowOff>352974</xdr:rowOff>
    </xdr:from>
    <xdr:to>
      <xdr:col>2</xdr:col>
      <xdr:colOff>2432743</xdr:colOff>
      <xdr:row>15</xdr:row>
      <xdr:rowOff>549247</xdr:rowOff>
    </xdr:to>
    <xdr:sp macro="" textlink="">
      <xdr:nvSpPr>
        <xdr:cNvPr id="47" name="Rectangle 46">
          <a:extLst>
            <a:ext uri="{FF2B5EF4-FFF2-40B4-BE49-F238E27FC236}">
              <a16:creationId xmlns:a16="http://schemas.microsoft.com/office/drawing/2014/main" xmlns="" id="{00000000-0008-0000-0D00-00002F000000}"/>
            </a:ext>
          </a:extLst>
        </xdr:cNvPr>
        <xdr:cNvSpPr/>
      </xdr:nvSpPr>
      <xdr:spPr>
        <a:xfrm>
          <a:off x="12540543154" y="9666307"/>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7</xdr:col>
      <xdr:colOff>3663</xdr:colOff>
      <xdr:row>44</xdr:row>
      <xdr:rowOff>57728</xdr:rowOff>
    </xdr:from>
    <xdr:to>
      <xdr:col>7</xdr:col>
      <xdr:colOff>3663</xdr:colOff>
      <xdr:row>44</xdr:row>
      <xdr:rowOff>254001</xdr:rowOff>
    </xdr:to>
    <xdr:sp macro="" textlink="">
      <xdr:nvSpPr>
        <xdr:cNvPr id="10" name="Rectangle 9">
          <a:extLst>
            <a:ext uri="{FF2B5EF4-FFF2-40B4-BE49-F238E27FC236}">
              <a16:creationId xmlns:a16="http://schemas.microsoft.com/office/drawing/2014/main" xmlns="" id="{00000000-0008-0000-0D00-00000A000000}"/>
            </a:ext>
          </a:extLst>
        </xdr:cNvPr>
        <xdr:cNvSpPr/>
      </xdr:nvSpPr>
      <xdr:spPr>
        <a:xfrm>
          <a:off x="12534448580" y="35560741"/>
          <a:ext cx="0"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7</xdr:col>
      <xdr:colOff>1469</xdr:colOff>
      <xdr:row>45</xdr:row>
      <xdr:rowOff>119863</xdr:rowOff>
    </xdr:from>
    <xdr:to>
      <xdr:col>7</xdr:col>
      <xdr:colOff>7242</xdr:colOff>
      <xdr:row>45</xdr:row>
      <xdr:rowOff>316136</xdr:rowOff>
    </xdr:to>
    <xdr:sp macro="" textlink="">
      <xdr:nvSpPr>
        <xdr:cNvPr id="12" name="Rectangle 11">
          <a:extLst>
            <a:ext uri="{FF2B5EF4-FFF2-40B4-BE49-F238E27FC236}">
              <a16:creationId xmlns:a16="http://schemas.microsoft.com/office/drawing/2014/main" xmlns="" id="{00000000-0008-0000-0D00-00000C000000}"/>
            </a:ext>
          </a:extLst>
        </xdr:cNvPr>
        <xdr:cNvSpPr/>
      </xdr:nvSpPr>
      <xdr:spPr>
        <a:xfrm>
          <a:off x="12534445001" y="36192748"/>
          <a:ext cx="57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7</xdr:col>
      <xdr:colOff>1758</xdr:colOff>
      <xdr:row>45</xdr:row>
      <xdr:rowOff>352974</xdr:rowOff>
    </xdr:from>
    <xdr:to>
      <xdr:col>7</xdr:col>
      <xdr:colOff>7531</xdr:colOff>
      <xdr:row>45</xdr:row>
      <xdr:rowOff>549247</xdr:rowOff>
    </xdr:to>
    <xdr:sp macro="" textlink="">
      <xdr:nvSpPr>
        <xdr:cNvPr id="13" name="Rectangle 12">
          <a:extLst>
            <a:ext uri="{FF2B5EF4-FFF2-40B4-BE49-F238E27FC236}">
              <a16:creationId xmlns:a16="http://schemas.microsoft.com/office/drawing/2014/main" xmlns="" id="{00000000-0008-0000-0D00-00000D000000}"/>
            </a:ext>
          </a:extLst>
        </xdr:cNvPr>
        <xdr:cNvSpPr/>
      </xdr:nvSpPr>
      <xdr:spPr>
        <a:xfrm>
          <a:off x="12534444712" y="36425859"/>
          <a:ext cx="57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7</xdr:col>
      <xdr:colOff>3663</xdr:colOff>
      <xdr:row>44</xdr:row>
      <xdr:rowOff>57728</xdr:rowOff>
    </xdr:from>
    <xdr:to>
      <xdr:col>7</xdr:col>
      <xdr:colOff>3663</xdr:colOff>
      <xdr:row>44</xdr:row>
      <xdr:rowOff>254001</xdr:rowOff>
    </xdr:to>
    <xdr:sp macro="" textlink="">
      <xdr:nvSpPr>
        <xdr:cNvPr id="14" name="Rectangle 13">
          <a:extLst>
            <a:ext uri="{FF2B5EF4-FFF2-40B4-BE49-F238E27FC236}">
              <a16:creationId xmlns:a16="http://schemas.microsoft.com/office/drawing/2014/main" xmlns="" id="{00000000-0008-0000-0D00-00000E000000}"/>
            </a:ext>
          </a:extLst>
        </xdr:cNvPr>
        <xdr:cNvSpPr/>
      </xdr:nvSpPr>
      <xdr:spPr>
        <a:xfrm>
          <a:off x="12534448580" y="35560741"/>
          <a:ext cx="0"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7</xdr:col>
      <xdr:colOff>1469</xdr:colOff>
      <xdr:row>45</xdr:row>
      <xdr:rowOff>119863</xdr:rowOff>
    </xdr:from>
    <xdr:to>
      <xdr:col>7</xdr:col>
      <xdr:colOff>7242</xdr:colOff>
      <xdr:row>45</xdr:row>
      <xdr:rowOff>316136</xdr:rowOff>
    </xdr:to>
    <xdr:sp macro="" textlink="">
      <xdr:nvSpPr>
        <xdr:cNvPr id="16" name="Rectangle 15">
          <a:extLst>
            <a:ext uri="{FF2B5EF4-FFF2-40B4-BE49-F238E27FC236}">
              <a16:creationId xmlns:a16="http://schemas.microsoft.com/office/drawing/2014/main" xmlns="" id="{00000000-0008-0000-0D00-000010000000}"/>
            </a:ext>
          </a:extLst>
        </xdr:cNvPr>
        <xdr:cNvSpPr/>
      </xdr:nvSpPr>
      <xdr:spPr>
        <a:xfrm>
          <a:off x="12534445001" y="36192748"/>
          <a:ext cx="57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twoCellAnchor>
    <xdr:from>
      <xdr:col>7</xdr:col>
      <xdr:colOff>1758</xdr:colOff>
      <xdr:row>45</xdr:row>
      <xdr:rowOff>352974</xdr:rowOff>
    </xdr:from>
    <xdr:to>
      <xdr:col>7</xdr:col>
      <xdr:colOff>7531</xdr:colOff>
      <xdr:row>45</xdr:row>
      <xdr:rowOff>549247</xdr:rowOff>
    </xdr:to>
    <xdr:sp macro="" textlink="">
      <xdr:nvSpPr>
        <xdr:cNvPr id="17" name="Rectangle 16">
          <a:extLst>
            <a:ext uri="{FF2B5EF4-FFF2-40B4-BE49-F238E27FC236}">
              <a16:creationId xmlns:a16="http://schemas.microsoft.com/office/drawing/2014/main" xmlns="" id="{00000000-0008-0000-0D00-000011000000}"/>
            </a:ext>
          </a:extLst>
        </xdr:cNvPr>
        <xdr:cNvSpPr/>
      </xdr:nvSpPr>
      <xdr:spPr>
        <a:xfrm>
          <a:off x="12534444712" y="36425859"/>
          <a:ext cx="57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r" rtl="1"/>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2310063</xdr:colOff>
      <xdr:row>41</xdr:row>
      <xdr:rowOff>0</xdr:rowOff>
    </xdr:from>
    <xdr:to>
      <xdr:col>2</xdr:col>
      <xdr:colOff>2336799</xdr:colOff>
      <xdr:row>41</xdr:row>
      <xdr:rowOff>0</xdr:rowOff>
    </xdr:to>
    <xdr:cxnSp macro="">
      <xdr:nvCxnSpPr>
        <xdr:cNvPr id="30" name="Straight Connector 29">
          <a:extLst>
            <a:ext uri="{FF2B5EF4-FFF2-40B4-BE49-F238E27FC236}">
              <a16:creationId xmlns:a16="http://schemas.microsoft.com/office/drawing/2014/main" xmlns="" id="{00000000-0008-0000-1600-00001E000000}"/>
            </a:ext>
          </a:extLst>
        </xdr:cNvPr>
        <xdr:cNvCxnSpPr/>
      </xdr:nvCxnSpPr>
      <xdr:spPr>
        <a:xfrm>
          <a:off x="12485660096" y="48086211"/>
          <a:ext cx="26736" cy="0"/>
        </a:xfrm>
        <a:prstGeom prst="line">
          <a:avLst/>
        </a:prstGeom>
        <a:ln w="6350">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revisions/_rels/revisionHeaders.xml.rels><?xml version="1.0" encoding="UTF-8" standalone="yes"?>
<Relationships xmlns="http://schemas.openxmlformats.org/package/2006/relationships"><Relationship Id="rId172" Type="http://schemas.openxmlformats.org/officeDocument/2006/relationships/revisionLog" Target="revisionLog1.xml"/><Relationship Id="rId173" Type="http://schemas.openxmlformats.org/officeDocument/2006/relationships/revisionLog" Target="revisionLog2.xml"/><Relationship Id="rId171" Type="http://schemas.openxmlformats.org/officeDocument/2006/relationships/revisionLog" Target="revisionLog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9629A91-3DAA-C247-8FA2-994DE0FE0294}" diskRevisions="1" revisionId="2944" version="4">
  <header guid="{C0C17FD4-EEB3-49F3-909B-C8CE55D1459A}" dateTime="2018-03-06T11:53:18" maxSheetId="29" userName="Caitlyn" r:id="rId171">
    <sheetIdMap count="28">
      <sheetId val="1"/>
      <sheetId val="2"/>
      <sheetId val="3"/>
      <sheetId val="4"/>
      <sheetId val="5"/>
      <sheetId val="6"/>
      <sheetId val="7"/>
      <sheetId val="8"/>
      <sheetId val="9"/>
      <sheetId val="10"/>
      <sheetId val="11"/>
      <sheetId val="12"/>
      <sheetId val="13"/>
      <sheetId val="14"/>
      <sheetId val="15"/>
      <sheetId val="16"/>
      <sheetId val="27"/>
      <sheetId val="17"/>
      <sheetId val="18"/>
      <sheetId val="19"/>
      <sheetId val="20"/>
      <sheetId val="21"/>
      <sheetId val="22"/>
      <sheetId val="28"/>
      <sheetId val="23"/>
      <sheetId val="24"/>
      <sheetId val="25"/>
      <sheetId val="26"/>
    </sheetIdMap>
  </header>
  <header guid="{81670C1C-9B6F-4DA8-8CFB-564DC6475C79}" dateTime="2018-03-06T13:06:57" maxSheetId="29" userName="Caitlyn" r:id="rId172" minRId="2868" maxRId="2887">
    <sheetIdMap count="28">
      <sheetId val="1"/>
      <sheetId val="2"/>
      <sheetId val="3"/>
      <sheetId val="4"/>
      <sheetId val="5"/>
      <sheetId val="6"/>
      <sheetId val="7"/>
      <sheetId val="8"/>
      <sheetId val="9"/>
      <sheetId val="10"/>
      <sheetId val="11"/>
      <sheetId val="12"/>
      <sheetId val="13"/>
      <sheetId val="14"/>
      <sheetId val="15"/>
      <sheetId val="16"/>
      <sheetId val="27"/>
      <sheetId val="17"/>
      <sheetId val="18"/>
      <sheetId val="19"/>
      <sheetId val="20"/>
      <sheetId val="21"/>
      <sheetId val="22"/>
      <sheetId val="28"/>
      <sheetId val="23"/>
      <sheetId val="24"/>
      <sheetId val="25"/>
      <sheetId val="26"/>
    </sheetIdMap>
  </header>
  <header guid="{19629A91-3DAA-C247-8FA2-994DE0FE0294}" dateTime="2018-03-11T15:07:51" maxSheetId="29" userName="Caroline Krafft" r:id="rId173" minRId="2916">
    <sheetIdMap count="28">
      <sheetId val="1"/>
      <sheetId val="2"/>
      <sheetId val="3"/>
      <sheetId val="4"/>
      <sheetId val="5"/>
      <sheetId val="6"/>
      <sheetId val="7"/>
      <sheetId val="8"/>
      <sheetId val="9"/>
      <sheetId val="10"/>
      <sheetId val="11"/>
      <sheetId val="12"/>
      <sheetId val="13"/>
      <sheetId val="14"/>
      <sheetId val="15"/>
      <sheetId val="16"/>
      <sheetId val="27"/>
      <sheetId val="17"/>
      <sheetId val="18"/>
      <sheetId val="19"/>
      <sheetId val="20"/>
      <sheetId val="21"/>
      <sheetId val="22"/>
      <sheetId val="28"/>
      <sheetId val="23"/>
      <sheetId val="24"/>
      <sheetId val="25"/>
      <sheetId val="26"/>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0" sqref="I1048576" start="0" length="0">
    <dxf>
      <border>
        <bottom style="thin">
          <color indexed="64"/>
        </bottom>
      </border>
    </dxf>
  </rfmt>
  <rfmt sheetId="10" sqref="I1:I1048576" start="0" length="0">
    <dxf>
      <border>
        <left/>
      </border>
    </dxf>
  </rfmt>
  <rfmt sheetId="10" sqref="I1:I1048576" start="0" length="0">
    <dxf>
      <border>
        <right/>
      </border>
    </dxf>
  </rfmt>
  <rfmt sheetId="10" sqref="H7:H38" start="0" length="0">
    <dxf>
      <border>
        <right style="thin">
          <color indexed="64"/>
        </right>
      </border>
    </dxf>
  </rfmt>
  <rfmt sheetId="6" sqref="E6" start="0" length="0">
    <dxf>
      <border>
        <left/>
        <right/>
        <top/>
        <bottom/>
      </border>
    </dxf>
  </rfmt>
  <rfmt sheetId="6" sqref="E6" start="0" length="0">
    <dxf>
      <border>
        <left style="thin">
          <color indexed="64"/>
        </left>
        <right/>
        <top/>
        <bottom/>
      </border>
    </dxf>
  </rfmt>
  <rfmt sheetId="12" sqref="E10:E61">
    <dxf>
      <fill>
        <patternFill patternType="none">
          <bgColor auto="1"/>
        </patternFill>
      </fill>
    </dxf>
  </rfmt>
  <rcc rId="2868" sId="16">
    <oc r="E25" t="inlineStr">
      <is>
        <t>What is the percentage of bride/groom/bride's family/groom's family contribution to the total value of housing and contents of the house for marriage?</t>
      </is>
    </oc>
    <nc r="E25"/>
  </rcc>
  <rfmt sheetId="16" sqref="E23:E29" start="0" length="0">
    <dxf>
      <border>
        <left/>
      </border>
    </dxf>
  </rfmt>
  <rfmt sheetId="16" sqref="E23" start="0" length="0">
    <dxf>
      <border>
        <top/>
      </border>
    </dxf>
  </rfmt>
  <rfmt sheetId="16" sqref="E23:E29" start="0" length="0">
    <dxf>
      <border>
        <right/>
      </border>
    </dxf>
  </rfmt>
  <rfmt sheetId="16" sqref="E29" start="0" length="0">
    <dxf>
      <border>
        <bottom/>
      </border>
    </dxf>
  </rfmt>
  <rfmt sheetId="16" sqref="E23:E29" start="0" length="0">
    <dxf>
      <border>
        <left style="thin">
          <color indexed="64"/>
        </left>
      </border>
    </dxf>
  </rfmt>
  <rcc rId="2869" sId="19">
    <oc r="E16" t="inlineStr">
      <is>
        <t>what is the difference between option 12 and 10??</t>
      </is>
    </oc>
    <nc r="E16"/>
  </rcc>
  <rcc rId="2870" sId="20">
    <oc r="E17" t="inlineStr">
      <is>
        <t>Should we add 9999 for N/A</t>
      </is>
    </oc>
    <nc r="E17"/>
  </rcc>
  <rfmt sheetId="20" sqref="E19:E21" start="0" length="0">
    <dxf>
      <border>
        <left/>
      </border>
    </dxf>
  </rfmt>
  <rfmt sheetId="20" sqref="E19" start="0" length="0">
    <dxf>
      <border>
        <top/>
      </border>
    </dxf>
  </rfmt>
  <rfmt sheetId="20" sqref="E19:E21" start="0" length="0">
    <dxf>
      <border>
        <right/>
      </border>
    </dxf>
  </rfmt>
  <rfmt sheetId="20" sqref="E21" start="0" length="0">
    <dxf>
      <border>
        <bottom/>
      </border>
    </dxf>
  </rfmt>
  <rfmt sheetId="20" sqref="E19:E20" start="0" length="0">
    <dxf>
      <border>
        <left style="thin">
          <color indexed="64"/>
        </left>
      </border>
    </dxf>
  </rfmt>
  <rfmt sheetId="20" sqref="E17">
    <dxf>
      <fill>
        <patternFill patternType="none">
          <bgColor auto="1"/>
        </patternFill>
      </fill>
    </dxf>
  </rfmt>
  <rfmt sheetId="20" sqref="E7:E15" start="0" length="0">
    <dxf>
      <border>
        <left/>
      </border>
    </dxf>
  </rfmt>
  <rfmt sheetId="20" sqref="F7:F15" start="0" length="0">
    <dxf>
      <border>
        <right/>
      </border>
    </dxf>
  </rfmt>
  <rfmt sheetId="20" sqref="E7:E15" start="0" length="0">
    <dxf>
      <border>
        <left style="thin">
          <color indexed="64"/>
        </left>
      </border>
    </dxf>
  </rfmt>
  <rcc rId="2871" sId="22">
    <oc r="F8" t="inlineStr">
      <is>
        <t>Should we add N/A too?</t>
      </is>
    </oc>
    <nc r="F8"/>
  </rcc>
  <rcc rId="2872" sId="24">
    <oc r="E14" t="inlineStr">
      <is>
        <t>If not applicable??</t>
      </is>
    </oc>
    <nc r="E14"/>
  </rcc>
  <rcc rId="2873" sId="12">
    <oc r="E15" t="inlineStr">
      <is>
        <t>Why do not we have DK?</t>
      </is>
    </oc>
    <nc r="E15"/>
  </rcc>
  <rcc rId="2874" sId="12">
    <oc r="E8" t="inlineStr">
      <is>
        <t>have agreed that the occupation will be level 1 &amp;3</t>
      </is>
    </oc>
    <nc r="E8"/>
  </rcc>
  <rcc rId="2875" sId="12">
    <oc r="E26" t="inlineStr">
      <is>
        <t>No DK?</t>
      </is>
    </oc>
    <nc r="E26"/>
  </rcc>
  <rcc rId="2876" sId="12">
    <oc r="E27" t="inlineStr">
      <is>
        <t>No DK?</t>
      </is>
    </oc>
    <nc r="E27"/>
  </rcc>
  <rcc rId="2877" sId="12">
    <oc r="E28" t="inlineStr">
      <is>
        <t>No DK?</t>
      </is>
    </oc>
    <nc r="E28"/>
  </rcc>
  <rcc rId="2878" sId="12">
    <oc r="E36" t="inlineStr">
      <is>
        <t>No DK??</t>
      </is>
    </oc>
    <nc r="E36"/>
  </rcc>
  <rcc rId="2879" sId="12">
    <oc r="E43" t="inlineStr">
      <is>
        <t>No Dk??</t>
      </is>
    </oc>
    <nc r="E43"/>
  </rcc>
  <rcc rId="2880" sId="12">
    <oc r="E46" t="inlineStr">
      <is>
        <t>No Dk??</t>
      </is>
    </oc>
    <nc r="E46"/>
  </rcc>
  <rcc rId="2881" sId="12">
    <oc r="E48" t="inlineStr">
      <is>
        <t>No Dk??</t>
      </is>
    </oc>
    <nc r="E48"/>
  </rcc>
  <rcc rId="2882" sId="12">
    <oc r="E50" t="inlineStr">
      <is>
        <t>No Dk??</t>
      </is>
    </oc>
    <nc r="E50"/>
  </rcc>
  <rcc rId="2883" sId="12">
    <oc r="E51" t="inlineStr">
      <is>
        <t>No Dk??</t>
      </is>
    </oc>
    <nc r="E51"/>
  </rcc>
  <rcc rId="2884" sId="12">
    <oc r="E56" t="inlineStr">
      <is>
        <t>No Dk??</t>
      </is>
    </oc>
    <nc r="E56"/>
  </rcc>
  <rfmt sheetId="12" sqref="E48:E49" start="0" length="0">
    <dxf>
      <border>
        <left/>
      </border>
    </dxf>
  </rfmt>
  <rfmt sheetId="12" sqref="E48:E49" start="0" length="0">
    <dxf>
      <border>
        <left style="thin">
          <color indexed="64"/>
        </left>
      </border>
    </dxf>
  </rfmt>
  <rcc rId="2885" sId="7">
    <oc r="E33" t="inlineStr">
      <is>
        <t>1- تجاري
2- تمريضي
3- صناعي
4- زراعي
5- كهرباء
6- ميكانيكا
7- اقتصاد منزلي
8- بريدي
9- فندقي
10- تجميل
11- خياطة
12- تربية طفل
97- أخري 
98-لا يعرف</t>
      </is>
    </oc>
    <nc r="E33"/>
  </rcc>
  <rcc rId="2886" sId="7">
    <oc r="E37" t="inlineStr">
      <is>
        <t xml:space="preserve">1- يوميا
2- بشكل مستمر
3- أحيانا
4- نادرا
5- مطلقاً
98-لايعرف
99. لا ينطبق (في حالة عدم وجود أجهزة حاسوب)
</t>
      </is>
    </oc>
    <nc r="E37"/>
  </rcc>
  <rcc rId="2887" sId="7">
    <oc r="E73" t="inlineStr">
      <is>
        <t xml:space="preserve">
</t>
      </is>
    </oc>
    <nc r="E73"/>
  </rcc>
  <rcv guid="{6EB9EEAF-1FA0-4880-9AFC-C65C1683DA1A}" action="delete"/>
  <rdn rId="0" localSheetId="1" customView="1" name="Z_6EB9EEAF_1FA0_4880_9AFC_C65C1683DA1A_.wvu.PrintArea" hidden="1" oldHidden="1">
    <formula>'1.0 Statistical Identification'!$A$1:$E$39</formula>
    <oldFormula>'1.0 Statistical Identification'!$A$1:$E$39</oldFormula>
  </rdn>
  <rdn rId="0" localSheetId="2" customView="1" name="Z_6EB9EEAF_1FA0_4880_9AFC_C65C1683DA1A_.wvu.PrintArea" hidden="1" oldHidden="1">
    <formula>'2.1 Personal Biography'!$A$1:$F$62</formula>
    <oldFormula>'2.1 Personal Biography'!$A$1:$D$62</oldFormula>
  </rdn>
  <rdn rId="0" localSheetId="3" customView="1" name="Z_6EB9EEAF_1FA0_4880_9AFC_C65C1683DA1A_.wvu.PrintArea" hidden="1" oldHidden="1">
    <formula>'2.2 Father''s characteristics'!$A$1:$D$35</formula>
    <oldFormula>'2.2 Father''s characteristics'!$A$1:$D$35</oldFormula>
  </rdn>
  <rdn rId="0" localSheetId="3" customView="1" name="Z_6EB9EEAF_1FA0_4880_9AFC_C65C1683DA1A_.wvu.PrintTitles" hidden="1" oldHidden="1">
    <formula>'2.2 Father''s characteristics'!$1:$3</formula>
    <oldFormula>'2.2 Father''s characteristics'!$1:$3</oldFormula>
  </rdn>
  <rdn rId="0" localSheetId="4" customView="1" name="Z_6EB9EEAF_1FA0_4880_9AFC_C65C1683DA1A_.wvu.PrintArea" hidden="1" oldHidden="1">
    <formula>'2.3 Mother''s characteristics'!$A$1:$D$36</formula>
    <oldFormula>'2.3 Mother''s characteristics'!$A$1:$D$36</oldFormula>
  </rdn>
  <rdn rId="0" localSheetId="4" customView="1" name="Z_6EB9EEAF_1FA0_4880_9AFC_C65C1683DA1A_.wvu.PrintTitles" hidden="1" oldHidden="1">
    <formula>'2.3 Mother''s characteristics'!$1:$3</formula>
    <oldFormula>'2.3 Mother''s characteristics'!$1:$3</oldFormula>
  </rdn>
  <rdn rId="0" localSheetId="5" customView="1" name="Z_6EB9EEAF_1FA0_4880_9AFC_C65C1683DA1A_.wvu.PrintArea" hidden="1" oldHidden="1">
    <formula>'2.4 Siblings'!$A$1:$G$21</formula>
    <oldFormula>'2.4 Siblings'!$A$1:$G$21</oldFormula>
  </rdn>
  <rdn rId="0" localSheetId="5" customView="1" name="Z_6EB9EEAF_1FA0_4880_9AFC_C65C1683DA1A_.wvu.PrintTitles" hidden="1" oldHidden="1">
    <formula>'2.4 Siblings'!$2:$4</formula>
    <oldFormula>'2.4 Siblings'!$2:$4</oldFormula>
  </rdn>
  <rdn rId="0" localSheetId="6" customView="1" name="Z_6EB9EEAF_1FA0_4880_9AFC_C65C1683DA1A_.wvu.PrintArea" hidden="1" oldHidden="1">
    <formula>'2.5 Health'!$A$1:$D$16</formula>
    <oldFormula>'2.5 Health'!$A$1:$D$17</oldFormula>
  </rdn>
  <rdn rId="0" localSheetId="7" customView="1" name="Z_6EB9EEAF_1FA0_4880_9AFC_C65C1683DA1A_.wvu.PrintArea" hidden="1" oldHidden="1">
    <formula>'3.0 Education'!$A$1:$D$86</formula>
    <oldFormula>'3.0 Education'!$A$1:$D$86</oldFormula>
  </rdn>
  <rdn rId="0" localSheetId="8" customView="1" name="Z_6EB9EEAF_1FA0_4880_9AFC_C65C1683DA1A_.wvu.PrintArea" hidden="1" oldHidden="1">
    <formula>'4.0 Past 7 days S &amp; D Work'!$A$1:$E$25</formula>
    <oldFormula>'4.0 Past 7 days S &amp; D Work'!$A$1:$E$27</oldFormula>
  </rdn>
  <rdn rId="0" localSheetId="9" customView="1" name="Z_6EB9EEAF_1FA0_4880_9AFC_C65C1683DA1A_.wvu.PrintArea" hidden="1" oldHidden="1">
    <formula>'5.1 Employment'!$A$1:$F$30</formula>
    <oldFormula>'5.1 Employment'!$A$1:$F$30</oldFormula>
  </rdn>
  <rdn rId="0" localSheetId="9" customView="1" name="Z_6EB9EEAF_1FA0_4880_9AFC_C65C1683DA1A_.wvu.PrintTitles" hidden="1" oldHidden="1">
    <formula>'5.1 Employment'!$1:$3</formula>
    <oldFormula>'5.1 Employment'!$1:$3</oldFormula>
  </rdn>
  <rdn rId="0" localSheetId="10" customView="1" name="Z_6EB9EEAF_1FA0_4880_9AFC_C65C1683DA1A_.wvu.PrintArea" hidden="1" oldHidden="1">
    <formula>'5.2 Unemployment'!$A$1:$H$38</formula>
    <oldFormula>'5.2 Unemployment'!$B$1:$H$38</oldFormula>
  </rdn>
  <rdn rId="0" localSheetId="11" customView="1" name="Z_6EB9EEAF_1FA0_4880_9AFC_C65C1683DA1A_.wvu.PrintArea" hidden="1" oldHidden="1">
    <formula>'5.3 Employment'!$A$1:$F$23</formula>
    <oldFormula>'5.3 Employment'!$A$1:$F$23</oldFormula>
  </rdn>
  <rdn rId="0" localSheetId="12" customView="1" name="Z_6EB9EEAF_1FA0_4880_9AFC_C65C1683DA1A_.wvu.PrintArea" hidden="1" oldHidden="1">
    <formula>'6.1 Job charc '!$A$1:$D$89</formula>
    <oldFormula>'6.1 Job charc '!$A$1:$D$89</oldFormula>
  </rdn>
  <rdn rId="0" localSheetId="13" customView="1" name="Z_6EB9EEAF_1FA0_4880_9AFC_C65C1683DA1A_.wvu.PrintArea" hidden="1" oldHidden="1">
    <formula>'6.2 Secondary Job'!$A$1:$E$25</formula>
    <oldFormula>'6.2 Secondary Job'!$A$1:$E$25</oldFormula>
  </rdn>
  <rdn rId="0" localSheetId="13" customView="1" name="Z_6EB9EEAF_1FA0_4880_9AFC_C65C1683DA1A_.wvu.PrintTitles" hidden="1" oldHidden="1">
    <formula>'6.2 Secondary Job'!$1:$4</formula>
    <oldFormula>'6.2 Secondary Job'!$1:$4</oldFormula>
  </rdn>
  <rdn rId="0" localSheetId="14" customView="1" name="Z_6EB9EEAF_1FA0_4880_9AFC_C65C1683DA1A_.wvu.PrintArea" hidden="1" oldHidden="1">
    <formula>'7.0 Job Mobility'!$A$1:$E$67</formula>
    <oldFormula>'7.0 Job Mobility'!$A$1:$D$67</oldFormula>
  </rdn>
  <rdn rId="0" localSheetId="16" customView="1" name="Z_6EB9EEAF_1FA0_4880_9AFC_C65C1683DA1A_.wvu.PrintArea" hidden="1" oldHidden="1">
    <formula>'8.1 cost of Marriage'!$A$1:$D$29</formula>
    <oldFormula>'8.1 cost of Marriage'!$A$1:$D$29</oldFormula>
  </rdn>
  <rdn rId="0" localSheetId="17" customView="1" name="Z_6EB9EEAF_1FA0_4880_9AFC_C65C1683DA1A_.wvu.PrintArea" hidden="1" oldHidden="1">
    <formula>'8.2 Fertility'!$A$1:$H$15</formula>
    <oldFormula>'8.2 Fertility'!$A$1:$H$15</oldFormula>
  </rdn>
  <rdn rId="0" localSheetId="18" customView="1" name="Z_6EB9EEAF_1FA0_4880_9AFC_C65C1683DA1A_.wvu.PrintArea" hidden="1" oldHidden="1">
    <formula>'8.3 Women Status'!$A$1:$H$23</formula>
    <oldFormula>'8.3 Women Status'!$A$1:$H$23</oldFormula>
  </rdn>
  <rdn rId="0" localSheetId="19" customView="1" name="Z_6EB9EEAF_1FA0_4880_9AFC_C65C1683DA1A_.wvu.PrintArea" hidden="1" oldHidden="1">
    <formula>'9.0 Female Employment '!$A$1:$D$24</formula>
    <oldFormula>'9.0 Female Employment '!$A$1:$D$24</oldFormula>
  </rdn>
  <rdn rId="0" localSheetId="20" customView="1" name="Z_6EB9EEAF_1FA0_4880_9AFC_C65C1683DA1A_.wvu.PrintArea" hidden="1" oldHidden="1">
    <formula>'10.1 Earnings'!$A$1:$D$20</formula>
    <oldFormula>'10.1 Earnings'!$A$1:$D$20</oldFormula>
  </rdn>
  <rdn rId="0" localSheetId="21" customView="1" name="Z_6EB9EEAF_1FA0_4880_9AFC_C65C1683DA1A_.wvu.PrintArea" hidden="1" oldHidden="1">
    <formula>'10.2 Earnings in Secondary job'!$A$1:$E$5</formula>
    <oldFormula>'10.2 Earnings in Secondary job'!$A$1:$E$5</oldFormula>
  </rdn>
  <rdn rId="0" localSheetId="22" customView="1" name="Z_6EB9EEAF_1FA0_4880_9AFC_C65C1683DA1A_.wvu.PrintArea" hidden="1" oldHidden="1">
    <formula>'11.0 Return Migration'!$A$1:$D$40</formula>
    <oldFormula>'11.0 Return Migration'!$A$1:$D$40</oldFormula>
  </rdn>
  <rdn rId="0" localSheetId="23" customView="1" name="Z_6EB9EEAF_1FA0_4880_9AFC_C65C1683DA1A_.wvu.PrintArea" hidden="1" oldHidden="1">
    <formula>'12.1 Information Technology'!$A$1:$G$17</formula>
    <oldFormula>'12.1 Information Technology'!$A$1:$G$17</oldFormula>
  </rdn>
  <rdn rId="0" localSheetId="24" customView="1" name="Z_6EB9EEAF_1FA0_4880_9AFC_C65C1683DA1A_.wvu.PrintArea" hidden="1" oldHidden="1">
    <formula>'12.2 Savings &amp; Borrowings'!$A$1:$D$21</formula>
    <oldFormula>'12.2 Savings &amp; Borrowings'!$A$1:$D$21</oldFormula>
  </rdn>
  <rcv guid="{6EB9EEAF-1FA0-4880-9AFC-C65C1683DA1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16" sId="1">
    <oc r="D24">
      <f>CONCATENATE("Only allow no response on the third visit, 
If yes --&gt;", 'Macintosh HD:Users:staraman:Dropbox:JLMPS 2015:Forcier Questionnaires:English:[JLMPS 2016 2.0 - English  12.3.16 CK.xlsx]2.1 Personal Biography'!A4)</f>
    </oc>
    <nc r="D24" t="inlineStr">
      <is>
        <t>Only allow no response on the third visit, 
If yes --&gt;2101</t>
      </is>
    </nc>
  </rcc>
  <rcv guid="{31A12346-0F01-1349-8588-78911923E3FD}" action="delete"/>
  <rdn rId="0" localSheetId="1" customView="1" name="Z_31A12346_0F01_1349_8588_78911923E3FD_.wvu.PrintArea" hidden="1" oldHidden="1">
    <formula>'1.0 Statistical Identification'!$A$1:$F$28</formula>
    <oldFormula>'1.0 Statistical Identification'!$A$1:$F$28</oldFormula>
  </rdn>
  <rdn rId="0" localSheetId="2" customView="1" name="Z_31A12346_0F01_1349_8588_78911923E3FD_.wvu.PrintArea" hidden="1" oldHidden="1">
    <formula>'2.1 Personal Biography'!$A$1:$D$87</formula>
    <oldFormula>'2.1 Personal Biography'!$A$1:$D$87</oldFormula>
  </rdn>
  <rdn rId="0" localSheetId="3" customView="1" name="Z_31A12346_0F01_1349_8588_78911923E3FD_.wvu.PrintArea" hidden="1" oldHidden="1">
    <formula>'2.2 Father''s characteristics'!$A$1:$E$35</formula>
    <oldFormula>'2.2 Father''s characteristics'!$A$1:$E$35</oldFormula>
  </rdn>
  <rdn rId="0" localSheetId="3" customView="1" name="Z_31A12346_0F01_1349_8588_78911923E3FD_.wvu.PrintTitles" hidden="1" oldHidden="1">
    <formula>'2.2 Father''s characteristics'!$1:$3</formula>
    <oldFormula>'2.2 Father''s characteristics'!$1:$3</oldFormula>
  </rdn>
  <rdn rId="0" localSheetId="4" customView="1" name="Z_31A12346_0F01_1349_8588_78911923E3FD_.wvu.PrintArea" hidden="1" oldHidden="1">
    <formula>'2.3 Mother''s characteristics'!$A$1:$E$36</formula>
    <oldFormula>'2.3 Mother''s characteristics'!$A$1:$E$36</oldFormula>
  </rdn>
  <rdn rId="0" localSheetId="4" customView="1" name="Z_31A12346_0F01_1349_8588_78911923E3FD_.wvu.PrintTitles" hidden="1" oldHidden="1">
    <formula>'2.3 Mother''s characteristics'!$1:$3</formula>
    <oldFormula>'2.3 Mother''s characteristics'!$1:$3</oldFormula>
  </rdn>
  <rdn rId="0" localSheetId="5" customView="1" name="Z_31A12346_0F01_1349_8588_78911923E3FD_.wvu.PrintArea" hidden="1" oldHidden="1">
    <formula>'2.4 Siblings'!$A$2:$G$23</formula>
    <oldFormula>'2.4 Siblings'!$A$2:$G$23</oldFormula>
  </rdn>
  <rdn rId="0" localSheetId="5" customView="1" name="Z_31A12346_0F01_1349_8588_78911923E3FD_.wvu.PrintTitles" hidden="1" oldHidden="1">
    <formula>'2.4 Siblings'!$2:$4</formula>
    <oldFormula>'2.4 Siblings'!$2:$4</oldFormula>
  </rdn>
  <rdn rId="0" localSheetId="6" customView="1" name="Z_31A12346_0F01_1349_8588_78911923E3FD_.wvu.PrintArea" hidden="1" oldHidden="1">
    <formula>'2.5 Health'!$A$2:$D$11</formula>
    <oldFormula>'2.5 Health'!$A$2:$D$11</oldFormula>
  </rdn>
  <rdn rId="0" localSheetId="7" customView="1" name="Z_31A12346_0F01_1349_8588_78911923E3FD_.wvu.PrintArea" hidden="1" oldHidden="1">
    <formula>'3.0 Education'!$A$1:$E$84</formula>
    <oldFormula>'3.0 Education'!$A$1:$E$84</oldFormula>
  </rdn>
  <rdn rId="0" localSheetId="8" customView="1" name="Z_31A12346_0F01_1349_8588_78911923E3FD_.wvu.PrintArea" hidden="1" oldHidden="1">
    <formula>'4.0 Past 7 days S &amp; D Work'!$A$1:$G$79</formula>
    <oldFormula>'4.0 Past 7 days S &amp; D Work'!$A$1:$G$79</oldFormula>
  </rdn>
  <rdn rId="0" localSheetId="9" customView="1" name="Z_31A12346_0F01_1349_8588_78911923E3FD_.wvu.PrintArea" hidden="1" oldHidden="1">
    <formula>'5.1 Employment'!$A$1:$F$27</formula>
    <oldFormula>'5.1 Employment'!$A$1:$F$27</oldFormula>
  </rdn>
  <rdn rId="0" localSheetId="9" customView="1" name="Z_31A12346_0F01_1349_8588_78911923E3FD_.wvu.PrintTitles" hidden="1" oldHidden="1">
    <formula>'5.1 Employment'!$1:$3</formula>
    <oldFormula>'5.1 Employment'!$1:$3</oldFormula>
  </rdn>
  <rdn rId="0" localSheetId="10" customView="1" name="Z_31A12346_0F01_1349_8588_78911923E3FD_.wvu.PrintArea" hidden="1" oldHidden="1">
    <formula>'5.2 Unemployment'!$B$2:$I$29</formula>
    <oldFormula>'5.2 Unemployment'!$B$2:$I$29</oldFormula>
  </rdn>
  <rdn rId="0" localSheetId="11" customView="1" name="Z_31A12346_0F01_1349_8588_78911923E3FD_.wvu.PrintArea" hidden="1" oldHidden="1">
    <formula>'5.3 Employment'!$A$1:$F$23</formula>
    <oldFormula>'5.3 Employment'!$A$1:$F$23</oldFormula>
  </rdn>
  <rdn rId="0" localSheetId="12" customView="1" name="Z_31A12346_0F01_1349_8588_78911923E3FD_.wvu.PrintArea" hidden="1" oldHidden="1">
    <formula>'6.1 Job charc '!$A$1:$E$92</formula>
    <oldFormula>'6.1 Job charc '!$A$1:$E$92</oldFormula>
  </rdn>
  <rdn rId="0" localSheetId="13" customView="1" name="Z_31A12346_0F01_1349_8588_78911923E3FD_.wvu.PrintArea" hidden="1" oldHidden="1">
    <formula>'6.2 Secondary Job'!$A$1:$F$22</formula>
    <oldFormula>'6.2 Secondary Job'!$A$1:$F$22</oldFormula>
  </rdn>
  <rdn rId="0" localSheetId="13" customView="1" name="Z_31A12346_0F01_1349_8588_78911923E3FD_.wvu.PrintTitles" hidden="1" oldHidden="1">
    <formula>'6.2 Secondary Job'!$1:$4</formula>
    <oldFormula>'6.2 Secondary Job'!$1:$4</oldFormula>
  </rdn>
  <rdn rId="0" localSheetId="14" customView="1" name="Z_31A12346_0F01_1349_8588_78911923E3FD_.wvu.PrintArea" hidden="1" oldHidden="1">
    <formula>'7.0 Job Mobility'!$A$1:$U$3</formula>
    <oldFormula>'7.0 Job Mobility'!$A$1:$U$3</oldFormula>
  </rdn>
  <rdn rId="0" localSheetId="16" customView="1" name="Z_31A12346_0F01_1349_8588_78911923E3FD_.wvu.PrintArea" hidden="1" oldHidden="1">
    <formula>'8.1 cost of Marriage'!$A$1:$D$30</formula>
    <oldFormula>'8.1 cost of Marriage'!$A$1:$D$30</oldFormula>
  </rdn>
  <rdn rId="0" localSheetId="17" customView="1" name="Z_31A12346_0F01_1349_8588_78911923E3FD_.wvu.PrintArea" hidden="1" oldHidden="1">
    <formula>'8.2 Fertility'!$A$2:$I$14</formula>
    <oldFormula>'8.2 Fertility'!$A$2:$I$14</oldFormula>
  </rdn>
  <rdn rId="0" localSheetId="18" customView="1" name="Z_31A12346_0F01_1349_8588_78911923E3FD_.wvu.PrintArea" hidden="1" oldHidden="1">
    <formula>'8.3 Women Status'!$A$2:$H$22</formula>
    <oldFormula>'8.3 Women Status'!$A$2:$H$22</oldFormula>
  </rdn>
  <rdn rId="0" localSheetId="19" customView="1" name="Z_31A12346_0F01_1349_8588_78911923E3FD_.wvu.PrintArea" hidden="1" oldHidden="1">
    <formula>'9.0 Female Employment '!$A$1:$D$24</formula>
    <oldFormula>'9.0 Female Employment '!$A$1:$D$24</oldFormula>
  </rdn>
  <rdn rId="0" localSheetId="20" customView="1" name="Z_31A12346_0F01_1349_8588_78911923E3FD_.wvu.PrintArea" hidden="1" oldHidden="1">
    <formula>'10.1 Earnings'!$A$1:$C$22</formula>
    <oldFormula>'10.1 Earnings'!$A$1:$C$22</oldFormula>
  </rdn>
  <rdn rId="0" localSheetId="21" customView="1" name="Z_31A12346_0F01_1349_8588_78911923E3FD_.wvu.PrintArea" hidden="1" oldHidden="1">
    <formula>'10.2 Earnings in Secondary job'!$A$1:$F$11</formula>
    <oldFormula>'10.2 Earnings in Secondary job'!$A$1:$F$11</oldFormula>
  </rdn>
  <rdn rId="0" localSheetId="22" customView="1" name="Z_31A12346_0F01_1349_8588_78911923E3FD_.wvu.PrintArea" hidden="1" oldHidden="1">
    <formula>'11.0 Return Migration'!$A$1:$E$41</formula>
    <oldFormula>'11.0 Return Migration'!$A$1:$E$41</oldFormula>
  </rdn>
  <rdn rId="0" localSheetId="23" customView="1" name="Z_31A12346_0F01_1349_8588_78911923E3FD_.wvu.PrintArea" hidden="1" oldHidden="1">
    <formula>'12.1 Information Technology'!$A$1:$G$17</formula>
    <oldFormula>'12.1 Information Technology'!$A$1:$G$17</oldFormula>
  </rdn>
  <rdn rId="0" localSheetId="24" customView="1" name="Z_31A12346_0F01_1349_8588_78911923E3FD_.wvu.PrintArea" hidden="1" oldHidden="1">
    <formula>'12.2 Savings &amp; Borrowings'!$A$2:$AH$5</formula>
    <oldFormula>'12.2 Savings &amp; Borrowings'!$A$2:$AH$5</oldFormula>
  </rdn>
  <rcv guid="{31A12346-0F01-1349-8588-78911923E3FD}"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8" sqref="B6:C6">
    <dxf>
      <fill>
        <patternFill patternType="none">
          <bgColor auto="1"/>
        </patternFill>
      </fill>
    </dxf>
  </rfmt>
  <rfmt sheetId="1" sqref="B8:C8">
    <dxf>
      <fill>
        <patternFill patternType="none">
          <bgColor auto="1"/>
        </patternFill>
      </fill>
    </dxf>
  </rfmt>
  <rfmt sheetId="1" sqref="D20">
    <dxf>
      <fill>
        <patternFill patternType="none">
          <bgColor auto="1"/>
        </patternFill>
      </fill>
    </dxf>
  </rfmt>
  <rfmt sheetId="1" sqref="C24">
    <dxf>
      <fill>
        <patternFill patternType="none">
          <bgColor auto="1"/>
        </patternFill>
      </fill>
    </dxf>
  </rfmt>
  <rfmt sheetId="2" sqref="A44:D48">
    <dxf>
      <fill>
        <patternFill patternType="none">
          <bgColor auto="1"/>
        </patternFill>
      </fill>
    </dxf>
  </rfmt>
  <rfmt sheetId="2" sqref="A56:XFD56">
    <dxf>
      <fill>
        <patternFill patternType="none">
          <bgColor auto="1"/>
        </patternFill>
      </fill>
    </dxf>
  </rfmt>
  <rfmt sheetId="12" sqref="C8:D8">
    <dxf>
      <fill>
        <patternFill patternType="none">
          <bgColor auto="1"/>
        </patternFill>
      </fill>
    </dxf>
  </rfmt>
  <rfmt sheetId="14" sqref="B6:D12">
    <dxf>
      <fill>
        <patternFill patternType="none">
          <bgColor auto="1"/>
        </patternFill>
      </fill>
    </dxf>
  </rfmt>
  <rfmt sheetId="14" sqref="B6:D12" start="0" length="2147483647">
    <dxf>
      <font>
        <color auto="1"/>
      </font>
    </dxf>
  </rfmt>
  <rfmt sheetId="16" sqref="C11" start="0" length="2147483647">
    <dxf>
      <font>
        <color auto="1"/>
      </font>
    </dxf>
  </rfmt>
  <rfmt sheetId="16" sqref="C11" start="0" length="2147483647">
    <dxf>
      <font/>
    </dxf>
  </rfmt>
  <rfmt sheetId="16" sqref="C11">
    <dxf>
      <fill>
        <patternFill patternType="none">
          <bgColor auto="1"/>
        </patternFill>
      </fill>
    </dxf>
  </rfmt>
  <rfmt sheetId="16" sqref="A1:E29" start="0" length="2147483647">
    <dxf>
      <font>
        <color auto="1"/>
      </font>
    </dxf>
  </rfmt>
  <rfmt sheetId="16" sqref="B3">
    <dxf>
      <fill>
        <patternFill patternType="none">
          <bgColor auto="1"/>
        </patternFill>
      </fill>
    </dxf>
  </rfmt>
  <rfmt sheetId="16" sqref="A18:XFD18 A21:XFD21 A23:XFD28">
    <dxf>
      <fill>
        <patternFill patternType="none">
          <bgColor auto="1"/>
        </patternFill>
      </fill>
    </dxf>
  </rfmt>
  <rfmt sheetId="16" sqref="A17:XFD23">
    <dxf>
      <fill>
        <patternFill patternType="none">
          <bgColor auto="1"/>
        </patternFill>
      </fill>
    </dxf>
  </rfmt>
  <rfmt sheetId="16" sqref="C14">
    <dxf>
      <fill>
        <patternFill patternType="none">
          <bgColor auto="1"/>
        </patternFill>
      </fill>
    </dxf>
  </rfmt>
  <rfmt sheetId="17" sqref="A6:H9">
    <dxf>
      <fill>
        <patternFill patternType="none">
          <bgColor auto="1"/>
        </patternFill>
      </fill>
    </dxf>
  </rfmt>
  <rfmt sheetId="18" sqref="H7:H9">
    <dxf>
      <fill>
        <patternFill patternType="none">
          <bgColor auto="1"/>
        </patternFill>
      </fill>
    </dxf>
  </rfmt>
  <rfmt sheetId="19" sqref="B5" start="0" length="2147483647">
    <dxf>
      <font>
        <color auto="1"/>
      </font>
    </dxf>
  </rfmt>
  <rfmt sheetId="19" sqref="B5">
    <dxf>
      <fill>
        <patternFill patternType="none">
          <bgColor auto="1"/>
        </patternFill>
      </fill>
    </dxf>
  </rfmt>
  <rfmt sheetId="19" sqref="D14">
    <dxf>
      <fill>
        <patternFill patternType="none">
          <bgColor auto="1"/>
        </patternFill>
      </fill>
    </dxf>
  </rfmt>
  <rfmt sheetId="19" sqref="A21:XFD22">
    <dxf>
      <fill>
        <patternFill patternType="none">
          <bgColor auto="1"/>
        </patternFill>
      </fill>
    </dxf>
  </rfmt>
  <rcmt sheetId="19" cell="C18" guid="{00000000-0000-0000-0000-000000000000}" action="delete" alwaysShow="1" author="Sara Taraman"/>
  <rcmt sheetId="20" cell="C16" guid="{00000000-0000-0000-0000-000000000000}" action="delete" alwaysShow="1" author="Sara Taraman"/>
  <rfmt sheetId="20" sqref="B8:C8" start="0" length="2147483647">
    <dxf>
      <font>
        <color auto="1"/>
      </font>
    </dxf>
  </rfmt>
  <rfmt sheetId="20" sqref="B8:C8">
    <dxf>
      <fill>
        <patternFill patternType="none">
          <bgColor auto="1"/>
        </patternFill>
      </fill>
    </dxf>
  </rfmt>
  <rfmt sheetId="21" sqref="D5:E5">
    <dxf>
      <fill>
        <patternFill patternType="none">
          <bgColor auto="1"/>
        </patternFill>
      </fill>
    </dxf>
  </rfmt>
  <rfmt sheetId="22" sqref="C14:C15">
    <dxf>
      <fill>
        <patternFill patternType="none">
          <bgColor auto="1"/>
        </patternFill>
      </fill>
    </dxf>
  </rfmt>
  <rfmt sheetId="22" sqref="B33:B35" start="0" length="2147483647">
    <dxf>
      <font>
        <color auto="1"/>
      </font>
    </dxf>
  </rfmt>
  <rfmt sheetId="22" sqref="C38" start="0" length="2147483647">
    <dxf>
      <font>
        <color auto="1"/>
      </font>
    </dxf>
  </rfmt>
  <rfmt sheetId="22" sqref="A1:D40" start="0" length="2147483647">
    <dxf>
      <font>
        <color auto="1"/>
      </font>
    </dxf>
  </rfmt>
  <rfmt sheetId="22" sqref="B25:B29">
    <dxf>
      <fill>
        <patternFill patternType="none">
          <bgColor auto="1"/>
        </patternFill>
      </fill>
    </dxf>
  </rfmt>
  <rfmt sheetId="7" sqref="C10">
    <dxf>
      <fill>
        <patternFill patternType="none">
          <bgColor auto="1"/>
        </patternFill>
      </fill>
    </dxf>
  </rfmt>
  <rdn rId="0" localSheetId="1" customView="1" name="Z_6EB9EEAF_1FA0_4880_9AFC_C65C1683DA1A_.wvu.PrintArea" hidden="1" oldHidden="1">
    <formula>'1.0 Statistical Identification'!$A$1:$E$39</formula>
  </rdn>
  <rdn rId="0" localSheetId="2" customView="1" name="Z_6EB9EEAF_1FA0_4880_9AFC_C65C1683DA1A_.wvu.PrintArea" hidden="1" oldHidden="1">
    <formula>'2.1 Personal Biography'!$A$1:$D$62</formula>
  </rdn>
  <rdn rId="0" localSheetId="3" customView="1" name="Z_6EB9EEAF_1FA0_4880_9AFC_C65C1683DA1A_.wvu.PrintArea" hidden="1" oldHidden="1">
    <formula>'2.2 Father''s characteristics'!$A$1:$D$35</formula>
  </rdn>
  <rdn rId="0" localSheetId="3" customView="1" name="Z_6EB9EEAF_1FA0_4880_9AFC_C65C1683DA1A_.wvu.PrintTitles" hidden="1" oldHidden="1">
    <formula>'2.2 Father''s characteristics'!$1:$3</formula>
  </rdn>
  <rdn rId="0" localSheetId="4" customView="1" name="Z_6EB9EEAF_1FA0_4880_9AFC_C65C1683DA1A_.wvu.PrintArea" hidden="1" oldHidden="1">
    <formula>'2.3 Mother''s characteristics'!$A$1:$D$36</formula>
  </rdn>
  <rdn rId="0" localSheetId="4" customView="1" name="Z_6EB9EEAF_1FA0_4880_9AFC_C65C1683DA1A_.wvu.PrintTitles" hidden="1" oldHidden="1">
    <formula>'2.3 Mother''s characteristics'!$1:$3</formula>
  </rdn>
  <rdn rId="0" localSheetId="5" customView="1" name="Z_6EB9EEAF_1FA0_4880_9AFC_C65C1683DA1A_.wvu.PrintArea" hidden="1" oldHidden="1">
    <formula>'2.4 Siblings'!$A$1:$G$21</formula>
  </rdn>
  <rdn rId="0" localSheetId="5" customView="1" name="Z_6EB9EEAF_1FA0_4880_9AFC_C65C1683DA1A_.wvu.PrintTitles" hidden="1" oldHidden="1">
    <formula>'2.4 Siblings'!$2:$4</formula>
  </rdn>
  <rdn rId="0" localSheetId="6" customView="1" name="Z_6EB9EEAF_1FA0_4880_9AFC_C65C1683DA1A_.wvu.PrintArea" hidden="1" oldHidden="1">
    <formula>'2.5 Health'!$A$1:$D$17</formula>
  </rdn>
  <rdn rId="0" localSheetId="7" customView="1" name="Z_6EB9EEAF_1FA0_4880_9AFC_C65C1683DA1A_.wvu.PrintArea" hidden="1" oldHidden="1">
    <formula>'3.0 Education'!$A$1:$D$86</formula>
  </rdn>
  <rdn rId="0" localSheetId="8" customView="1" name="Z_6EB9EEAF_1FA0_4880_9AFC_C65C1683DA1A_.wvu.PrintArea" hidden="1" oldHidden="1">
    <formula>'4.0 Past 7 days S &amp; D Work'!$A$1:$E$27</formula>
  </rdn>
  <rdn rId="0" localSheetId="9" customView="1" name="Z_6EB9EEAF_1FA0_4880_9AFC_C65C1683DA1A_.wvu.PrintArea" hidden="1" oldHidden="1">
    <formula>'5.1 Employment'!$A$1:$F$30</formula>
  </rdn>
  <rdn rId="0" localSheetId="9" customView="1" name="Z_6EB9EEAF_1FA0_4880_9AFC_C65C1683DA1A_.wvu.PrintTitles" hidden="1" oldHidden="1">
    <formula>'5.1 Employment'!$1:$3</formula>
  </rdn>
  <rdn rId="0" localSheetId="10" customView="1" name="Z_6EB9EEAF_1FA0_4880_9AFC_C65C1683DA1A_.wvu.PrintArea" hidden="1" oldHidden="1">
    <formula>'5.2 Unemployment'!$B$1:$H$38</formula>
  </rdn>
  <rdn rId="0" localSheetId="11" customView="1" name="Z_6EB9EEAF_1FA0_4880_9AFC_C65C1683DA1A_.wvu.PrintArea" hidden="1" oldHidden="1">
    <formula>'5.3 Employment'!$A$1:$F$23</formula>
  </rdn>
  <rdn rId="0" localSheetId="12" customView="1" name="Z_6EB9EEAF_1FA0_4880_9AFC_C65C1683DA1A_.wvu.PrintArea" hidden="1" oldHidden="1">
    <formula>'6.1 Job charc '!$A$1:$D$89</formula>
  </rdn>
  <rdn rId="0" localSheetId="13" customView="1" name="Z_6EB9EEAF_1FA0_4880_9AFC_C65C1683DA1A_.wvu.PrintArea" hidden="1" oldHidden="1">
    <formula>'6.2 Secondary Job'!$A$1:$E$25</formula>
  </rdn>
  <rdn rId="0" localSheetId="13" customView="1" name="Z_6EB9EEAF_1FA0_4880_9AFC_C65C1683DA1A_.wvu.PrintTitles" hidden="1" oldHidden="1">
    <formula>'6.2 Secondary Job'!$1:$4</formula>
  </rdn>
  <rdn rId="0" localSheetId="14" customView="1" name="Z_6EB9EEAF_1FA0_4880_9AFC_C65C1683DA1A_.wvu.PrintArea" hidden="1" oldHidden="1">
    <formula>'7.0 Job Mobility'!$A$1:$D$67</formula>
  </rdn>
  <rdn rId="0" localSheetId="16" customView="1" name="Z_6EB9EEAF_1FA0_4880_9AFC_C65C1683DA1A_.wvu.PrintArea" hidden="1" oldHidden="1">
    <formula>'8.1 cost of Marriage'!$A$1:$D$29</formula>
  </rdn>
  <rdn rId="0" localSheetId="17" customView="1" name="Z_6EB9EEAF_1FA0_4880_9AFC_C65C1683DA1A_.wvu.PrintArea" hidden="1" oldHidden="1">
    <formula>'8.2 Fertility'!$A$1:$H$15</formula>
  </rdn>
  <rdn rId="0" localSheetId="18" customView="1" name="Z_6EB9EEAF_1FA0_4880_9AFC_C65C1683DA1A_.wvu.PrintArea" hidden="1" oldHidden="1">
    <formula>'8.3 Women Status'!$A$1:$H$23</formula>
  </rdn>
  <rdn rId="0" localSheetId="19" customView="1" name="Z_6EB9EEAF_1FA0_4880_9AFC_C65C1683DA1A_.wvu.PrintArea" hidden="1" oldHidden="1">
    <formula>'9.0 Female Employment '!$A$1:$D$24</formula>
  </rdn>
  <rdn rId="0" localSheetId="20" customView="1" name="Z_6EB9EEAF_1FA0_4880_9AFC_C65C1683DA1A_.wvu.PrintArea" hidden="1" oldHidden="1">
    <formula>'10.1 Earnings'!$A$1:$D$20</formula>
  </rdn>
  <rdn rId="0" localSheetId="21" customView="1" name="Z_6EB9EEAF_1FA0_4880_9AFC_C65C1683DA1A_.wvu.PrintArea" hidden="1" oldHidden="1">
    <formula>'10.2 Earnings in Secondary job'!$A$1:$E$5</formula>
  </rdn>
  <rdn rId="0" localSheetId="22" customView="1" name="Z_6EB9EEAF_1FA0_4880_9AFC_C65C1683DA1A_.wvu.PrintArea" hidden="1" oldHidden="1">
    <formula>'11.0 Return Migration'!$A$1:$D$40</formula>
  </rdn>
  <rdn rId="0" localSheetId="23" customView="1" name="Z_6EB9EEAF_1FA0_4880_9AFC_C65C1683DA1A_.wvu.PrintArea" hidden="1" oldHidden="1">
    <formula>'12.1 Information Technology'!$A$1:$G$17</formula>
  </rdn>
  <rdn rId="0" localSheetId="24" customView="1" name="Z_6EB9EEAF_1FA0_4880_9AFC_C65C1683DA1A_.wvu.PrintArea" hidden="1" oldHidden="1">
    <formula>'12.2 Savings &amp; Borrowings'!$A$1:$D$21</formula>
  </rdn>
  <rcv guid="{6EB9EEAF-1FA0-4880-9AFC-C65C1683DA1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view="pageBreakPreview" zoomScale="91" zoomScaleNormal="90" zoomScaleSheetLayoutView="100" zoomScalePageLayoutView="90" workbookViewId="0">
      <selection activeCell="G1" sqref="F1:G1"/>
    </sheetView>
  </sheetViews>
  <sheetFormatPr baseColWidth="10" defaultColWidth="11.5" defaultRowHeight="14" x14ac:dyDescent="0"/>
  <cols>
    <col min="1" max="1" width="6.33203125" style="82" bestFit="1" customWidth="1"/>
    <col min="2" max="2" width="41.83203125" style="82" bestFit="1" customWidth="1"/>
    <col min="3" max="3" width="41.1640625" style="82" bestFit="1" customWidth="1"/>
    <col min="4" max="4" width="22.33203125" style="82" bestFit="1" customWidth="1"/>
    <col min="5" max="5" width="35.83203125" style="82" customWidth="1"/>
    <col min="6" max="6" width="23.1640625" style="82" customWidth="1"/>
    <col min="7" max="7" width="12.6640625" style="43" customWidth="1"/>
    <col min="8" max="16384" width="11.5" style="43"/>
  </cols>
  <sheetData>
    <row r="1" spans="1:7" ht="15">
      <c r="A1" s="81"/>
      <c r="B1" s="148"/>
      <c r="C1" s="81"/>
      <c r="D1" s="81"/>
      <c r="F1"/>
      <c r="G1"/>
    </row>
    <row r="2" spans="1:7" ht="18">
      <c r="A2" s="803" t="s">
        <v>98</v>
      </c>
      <c r="B2" s="803"/>
      <c r="C2" s="803"/>
      <c r="D2" s="803"/>
      <c r="E2" s="803"/>
      <c r="F2" s="803"/>
    </row>
    <row r="3" spans="1:7" ht="18">
      <c r="A3" s="803" t="s">
        <v>97</v>
      </c>
      <c r="B3" s="803"/>
      <c r="C3" s="803"/>
      <c r="D3" s="803"/>
      <c r="E3" s="803"/>
      <c r="F3" s="803"/>
    </row>
    <row r="4" spans="1:7" ht="18">
      <c r="A4" s="804" t="s">
        <v>1179</v>
      </c>
      <c r="B4" s="805"/>
      <c r="C4" s="805"/>
      <c r="D4" s="805"/>
      <c r="E4" s="805"/>
      <c r="F4" s="805"/>
    </row>
    <row r="5" spans="1:7" ht="15">
      <c r="A5" s="809"/>
      <c r="B5" s="809"/>
      <c r="C5" s="809"/>
      <c r="D5" s="809"/>
      <c r="E5" s="809"/>
      <c r="F5" s="809"/>
    </row>
    <row r="6" spans="1:7" ht="15">
      <c r="A6" s="808" t="s">
        <v>99</v>
      </c>
      <c r="B6" s="808"/>
      <c r="C6" s="808"/>
      <c r="D6" s="808"/>
      <c r="E6" s="808"/>
      <c r="F6" s="808"/>
    </row>
    <row r="7" spans="1:7" ht="15">
      <c r="A7" s="806" t="s">
        <v>100</v>
      </c>
      <c r="B7" s="807"/>
      <c r="C7" s="807"/>
      <c r="D7" s="807"/>
      <c r="E7" s="807"/>
      <c r="F7" s="807"/>
      <c r="G7" s="47"/>
    </row>
    <row r="8" spans="1:7" ht="30">
      <c r="A8" s="696">
        <v>1000</v>
      </c>
      <c r="B8" s="719" t="s">
        <v>1178</v>
      </c>
      <c r="C8" s="720" t="s">
        <v>1177</v>
      </c>
      <c r="D8" s="696" t="str">
        <f>CONCATENATE("If =2--&gt;Q",A10)</f>
        <v>If =2--&gt;Q1002</v>
      </c>
      <c r="E8" s="696"/>
      <c r="F8" s="696"/>
      <c r="G8" s="47"/>
    </row>
    <row r="9" spans="1:7" ht="15">
      <c r="A9" s="84">
        <v>1001</v>
      </c>
      <c r="B9" s="149" t="s">
        <v>101</v>
      </c>
      <c r="C9" s="128"/>
      <c r="D9" s="85" t="s">
        <v>1107</v>
      </c>
      <c r="E9" s="86"/>
      <c r="F9" s="83"/>
      <c r="G9" s="47"/>
    </row>
    <row r="10" spans="1:7" ht="15">
      <c r="A10" s="84">
        <f>A9+1</f>
        <v>1002</v>
      </c>
      <c r="B10" s="149" t="s">
        <v>1108</v>
      </c>
      <c r="C10" s="128" t="s">
        <v>1106</v>
      </c>
      <c r="D10" s="84"/>
      <c r="E10" s="87"/>
      <c r="F10" s="83"/>
      <c r="G10" s="47"/>
    </row>
    <row r="11" spans="1:7" ht="15">
      <c r="A11" s="84">
        <v>202</v>
      </c>
      <c r="B11" s="149" t="s">
        <v>1109</v>
      </c>
      <c r="C11" s="128"/>
      <c r="D11" s="84"/>
      <c r="E11" s="87"/>
      <c r="F11" s="83"/>
      <c r="G11" s="47"/>
    </row>
    <row r="12" spans="1:7" ht="15">
      <c r="A12" s="84">
        <v>201</v>
      </c>
      <c r="B12" s="149" t="s">
        <v>102</v>
      </c>
      <c r="C12" s="128"/>
      <c r="D12" s="84"/>
      <c r="E12" s="87"/>
      <c r="F12" s="83"/>
      <c r="G12" s="47"/>
    </row>
    <row r="13" spans="1:7" ht="25">
      <c r="A13" s="84">
        <v>204</v>
      </c>
      <c r="B13" s="151" t="s">
        <v>103</v>
      </c>
      <c r="C13" s="697" t="s">
        <v>1110</v>
      </c>
      <c r="D13" s="84"/>
      <c r="E13" s="87"/>
      <c r="F13" s="83"/>
      <c r="G13" s="47"/>
    </row>
    <row r="14" spans="1:7" ht="37">
      <c r="A14" s="84">
        <v>205</v>
      </c>
      <c r="B14" s="151" t="s">
        <v>1111</v>
      </c>
      <c r="C14" s="697" t="s">
        <v>1112</v>
      </c>
      <c r="D14" s="84"/>
      <c r="E14" s="87"/>
      <c r="F14" s="83"/>
      <c r="G14" s="47"/>
    </row>
    <row r="15" spans="1:7" ht="45">
      <c r="A15" s="84">
        <v>206</v>
      </c>
      <c r="B15" s="698" t="s">
        <v>1113</v>
      </c>
      <c r="C15" s="697" t="s">
        <v>1114</v>
      </c>
      <c r="D15" s="84"/>
      <c r="E15" s="87"/>
      <c r="F15" s="83"/>
      <c r="G15" s="47"/>
    </row>
    <row r="16" spans="1:7" ht="15">
      <c r="A16" s="84">
        <v>207</v>
      </c>
      <c r="B16" s="151" t="s">
        <v>1115</v>
      </c>
      <c r="C16" s="697" t="s">
        <v>1116</v>
      </c>
      <c r="D16" s="84"/>
      <c r="E16" s="87"/>
      <c r="F16" s="83"/>
      <c r="G16" s="47"/>
    </row>
    <row r="17" spans="1:7" ht="60">
      <c r="A17" s="84">
        <v>208</v>
      </c>
      <c r="B17" s="705" t="s">
        <v>1117</v>
      </c>
      <c r="C17" s="697" t="s">
        <v>399</v>
      </c>
      <c r="D17" s="84"/>
      <c r="E17" s="87"/>
      <c r="F17" s="83"/>
      <c r="G17" s="47"/>
    </row>
    <row r="18" spans="1:7" ht="25">
      <c r="A18" s="84">
        <v>209</v>
      </c>
      <c r="B18" s="151" t="s">
        <v>1118</v>
      </c>
      <c r="C18" s="697" t="s">
        <v>399</v>
      </c>
      <c r="D18" s="84" t="str">
        <f>CONCATENATE("If =1--&gt;Q",A20)</f>
        <v>If =1--&gt;Q211</v>
      </c>
      <c r="E18" s="87"/>
      <c r="F18" s="83"/>
      <c r="G18" s="47"/>
    </row>
    <row r="19" spans="1:7" ht="25">
      <c r="A19" s="84">
        <v>210</v>
      </c>
      <c r="B19" s="151" t="s">
        <v>1119</v>
      </c>
      <c r="C19" s="697" t="s">
        <v>399</v>
      </c>
      <c r="D19" s="84"/>
      <c r="E19" s="87"/>
      <c r="F19" s="83"/>
      <c r="G19" s="47"/>
    </row>
    <row r="20" spans="1:7" ht="61">
      <c r="A20" s="84">
        <v>211</v>
      </c>
      <c r="B20" s="151" t="s">
        <v>1120</v>
      </c>
      <c r="C20" s="697" t="s">
        <v>1121</v>
      </c>
      <c r="D20" s="721" t="s">
        <v>1156</v>
      </c>
      <c r="E20" s="87"/>
      <c r="F20" s="83"/>
      <c r="G20" s="47"/>
    </row>
    <row r="21" spans="1:7" ht="37">
      <c r="A21" s="84">
        <v>212</v>
      </c>
      <c r="B21" s="698" t="s">
        <v>1122</v>
      </c>
      <c r="C21" s="697" t="s">
        <v>1123</v>
      </c>
      <c r="D21" s="84"/>
      <c r="E21" s="87"/>
      <c r="F21" s="83"/>
      <c r="G21" s="47"/>
    </row>
    <row r="22" spans="1:7" ht="37">
      <c r="A22" s="84">
        <v>213</v>
      </c>
      <c r="B22" s="698" t="s">
        <v>1124</v>
      </c>
      <c r="C22" s="697" t="s">
        <v>1126</v>
      </c>
      <c r="D22" s="84"/>
      <c r="E22" s="87"/>
      <c r="F22" s="83"/>
      <c r="G22" s="47"/>
    </row>
    <row r="23" spans="1:7" ht="37">
      <c r="A23" s="84">
        <v>214</v>
      </c>
      <c r="B23" s="698" t="s">
        <v>1125</v>
      </c>
      <c r="C23" s="697" t="s">
        <v>1127</v>
      </c>
      <c r="D23" s="84"/>
      <c r="E23" s="87"/>
      <c r="F23" s="83"/>
      <c r="G23" s="47"/>
    </row>
    <row r="24" spans="1:7" ht="45">
      <c r="A24" s="84">
        <f>A10+1</f>
        <v>1003</v>
      </c>
      <c r="B24" s="151" t="s">
        <v>104</v>
      </c>
      <c r="C24" s="722" t="s">
        <v>1168</v>
      </c>
      <c r="D24" s="706" t="s">
        <v>1196</v>
      </c>
      <c r="E24" s="620"/>
      <c r="F24" s="83"/>
      <c r="G24" s="47"/>
    </row>
    <row r="25" spans="1:7" ht="27" customHeight="1">
      <c r="A25" s="84">
        <f>A24+1</f>
        <v>1004</v>
      </c>
      <c r="B25" s="151" t="s">
        <v>105</v>
      </c>
      <c r="C25" s="801" t="s">
        <v>50</v>
      </c>
      <c r="D25" s="801"/>
      <c r="E25" s="802"/>
      <c r="F25" s="83"/>
    </row>
    <row r="26" spans="1:7" ht="16" thickBot="1">
      <c r="A26" s="88"/>
      <c r="B26" s="43"/>
      <c r="C26" s="83"/>
      <c r="D26" s="126"/>
      <c r="E26" s="802"/>
      <c r="F26" s="83"/>
    </row>
    <row r="27" spans="1:7" ht="16" thickBot="1">
      <c r="A27" s="799" t="s">
        <v>61</v>
      </c>
      <c r="B27" s="800"/>
      <c r="C27" s="800"/>
      <c r="D27" s="320"/>
      <c r="E27" s="321"/>
      <c r="F27" s="83"/>
    </row>
    <row r="28" spans="1:7" ht="16" thickBot="1">
      <c r="A28" s="89"/>
      <c r="B28" s="150"/>
      <c r="C28" s="81"/>
      <c r="D28" s="90"/>
      <c r="E28" s="46"/>
      <c r="F28" s="46"/>
    </row>
    <row r="29" spans="1:7" ht="21.75" customHeight="1">
      <c r="A29" s="89"/>
      <c r="B29" s="653" t="s">
        <v>1047</v>
      </c>
      <c r="C29" s="654" t="s">
        <v>1046</v>
      </c>
      <c r="D29" s="655"/>
      <c r="E29" s="46"/>
      <c r="F29" s="46"/>
    </row>
    <row r="30" spans="1:7" ht="21.75" customHeight="1">
      <c r="A30" s="89"/>
      <c r="B30" s="656" t="s">
        <v>1048</v>
      </c>
      <c r="C30" s="657">
        <f>A25+1</f>
        <v>1005</v>
      </c>
      <c r="D30" s="658" t="s">
        <v>1051</v>
      </c>
      <c r="E30" s="91"/>
      <c r="F30" s="91"/>
    </row>
    <row r="31" spans="1:7" ht="15">
      <c r="A31" s="80"/>
      <c r="B31" s="659"/>
      <c r="C31" s="660"/>
      <c r="D31" s="658" t="s">
        <v>1052</v>
      </c>
    </row>
    <row r="32" spans="1:7" ht="15">
      <c r="A32" s="80"/>
      <c r="B32" s="661"/>
      <c r="C32" s="662"/>
      <c r="D32" s="658" t="s">
        <v>1053</v>
      </c>
    </row>
    <row r="33" spans="1:4" ht="15">
      <c r="A33" s="80"/>
      <c r="B33" s="656" t="s">
        <v>1049</v>
      </c>
      <c r="C33" s="657">
        <f>C30+1</f>
        <v>1006</v>
      </c>
      <c r="D33" s="658" t="s">
        <v>1051</v>
      </c>
    </row>
    <row r="34" spans="1:4">
      <c r="A34" s="92"/>
      <c r="B34" s="659"/>
      <c r="C34" s="660"/>
      <c r="D34" s="658" t="s">
        <v>1052</v>
      </c>
    </row>
    <row r="35" spans="1:4">
      <c r="A35" s="92"/>
      <c r="B35" s="661"/>
      <c r="C35" s="662"/>
      <c r="D35" s="658" t="s">
        <v>1053</v>
      </c>
    </row>
    <row r="36" spans="1:4">
      <c r="A36" s="92"/>
      <c r="B36" s="656" t="s">
        <v>1050</v>
      </c>
      <c r="C36" s="657">
        <f>C33+1</f>
        <v>1007</v>
      </c>
      <c r="D36" s="658" t="s">
        <v>1051</v>
      </c>
    </row>
    <row r="37" spans="1:4">
      <c r="A37" s="92"/>
      <c r="B37" s="659"/>
      <c r="C37" s="660"/>
      <c r="D37" s="658" t="s">
        <v>1051</v>
      </c>
    </row>
    <row r="38" spans="1:4" ht="15" thickBot="1">
      <c r="B38" s="663"/>
      <c r="C38" s="664"/>
      <c r="D38" s="658" t="s">
        <v>1052</v>
      </c>
    </row>
    <row r="39" spans="1:4">
      <c r="B39" s="93"/>
      <c r="D39" s="658" t="s">
        <v>1053</v>
      </c>
    </row>
    <row r="40" spans="1:4">
      <c r="B40" s="93" t="s">
        <v>7</v>
      </c>
    </row>
    <row r="41" spans="1:4">
      <c r="B41" s="93"/>
    </row>
    <row r="42" spans="1:4">
      <c r="B42" s="93"/>
    </row>
  </sheetData>
  <customSheetViews>
    <customSheetView guid="{31A12346-0F01-1349-8588-78911923E3FD}" scale="91" showPageBreaks="1" printArea="1">
      <selection activeCell="G1" sqref="F1:G1"/>
      <colBreaks count="1" manualBreakCount="1">
        <brk id="6" max="64" man="1"/>
      </colBreaks>
      <printOptions horizontalCentered="1"/>
      <pageSetup paperSize="9" scale="48" fitToHeight="2" orientation="portrait"/>
      <headerFooter alignWithMargins="0"/>
    </customSheetView>
    <customSheetView guid="{A57FA7A2-D613-4CB4-A390-3CAB141D409F}" showPageBreaks="1" fitToPage="1" printArea="1" view="pageBreakPreview" topLeftCell="A20">
      <selection activeCell="B11" sqref="B11"/>
      <colBreaks count="1" manualBreakCount="1">
        <brk id="6" max="64" man="1"/>
      </colBreaks>
      <printOptions horizontalCentered="1"/>
      <pageSetup paperSize="9" scale="49" orientation="landscape"/>
      <headerFooter alignWithMargins="0"/>
    </customSheetView>
    <customSheetView guid="{54863B59-C278-4DB5-9C1C-3A520E929F98}" showPageBreaks="1" fitToPage="1" printArea="1" view="pageBreakPreview" topLeftCell="A14">
      <selection activeCell="B17" sqref="B17"/>
      <colBreaks count="1" manualBreakCount="1">
        <brk id="6" max="64" man="1"/>
      </colBreaks>
      <printOptions horizontalCentered="1"/>
      <pageSetup paperSize="9" scale="50" orientation="landscape"/>
      <headerFooter alignWithMargins="0"/>
    </customSheetView>
    <customSheetView guid="{4678BB01-2F1C-6343-A784-E4537624D67F}" scale="91" showPageBreaks="1" printArea="1" showRuler="0">
      <selection activeCell="E8" sqref="E8"/>
      <colBreaks count="1" manualBreakCount="1">
        <brk id="6" max="64" man="1"/>
      </colBreaks>
      <printOptions horizontalCentered="1"/>
      <pageSetup paperSize="9" scale="48" fitToHeight="2" orientation="portrait"/>
      <headerFooter alignWithMargins="0"/>
    </customSheetView>
    <customSheetView guid="{211E177F-00B4-45FC-A077-2978117784FC}" showPageBreaks="1" fitToPage="1" printArea="1" view="pageBreakPreview">
      <selection activeCell="A5" sqref="A5:F5"/>
      <colBreaks count="1" manualBreakCount="1">
        <brk id="6" max="64" man="1"/>
      </colBreaks>
      <printOptions horizontalCentered="1"/>
      <pageSetup paperSize="9" scale="49" orientation="landscape"/>
      <headerFooter alignWithMargins="0"/>
    </customSheetView>
    <customSheetView guid="{6EB9EEAF-1FA0-4880-9AFC-C65C1683DA1A}" showPageBreaks="1" fitToPage="1" printArea="1" view="pageBreakPreview">
      <selection activeCell="A2" sqref="A2:F2"/>
      <colBreaks count="1" manualBreakCount="1">
        <brk id="6" max="64" man="1"/>
      </colBreaks>
      <printOptions horizontalCentered="1"/>
      <pageSetup paperSize="9" scale="49" orientation="landscape"/>
      <headerFooter alignWithMargins="0"/>
    </customSheetView>
  </customSheetViews>
  <mergeCells count="9">
    <mergeCell ref="A27:C27"/>
    <mergeCell ref="C25:D25"/>
    <mergeCell ref="E25:E26"/>
    <mergeCell ref="A2:F2"/>
    <mergeCell ref="A3:F3"/>
    <mergeCell ref="A4:F4"/>
    <mergeCell ref="A7:F7"/>
    <mergeCell ref="A6:F6"/>
    <mergeCell ref="A5:F5"/>
  </mergeCells>
  <phoneticPr fontId="36" type="noConversion"/>
  <printOptions horizontalCentered="1"/>
  <pageMargins left="0.7" right="0.7" top="0.75" bottom="0.75" header="0.3" footer="0.3"/>
  <pageSetup paperSize="9" scale="48" fitToHeight="2" orientation="portrait"/>
  <headerFooter alignWithMargins="0"/>
  <colBreaks count="1" manualBreakCount="1">
    <brk id="6" max="64" man="1"/>
  </col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view="pageBreakPreview" zoomScaleNormal="90" zoomScaleSheetLayoutView="100" zoomScalePageLayoutView="90" workbookViewId="0">
      <selection activeCell="F47" sqref="F47"/>
    </sheetView>
  </sheetViews>
  <sheetFormatPr baseColWidth="10" defaultColWidth="11.5" defaultRowHeight="15" x14ac:dyDescent="0"/>
  <cols>
    <col min="1" max="1" width="9.33203125" style="344" customWidth="1"/>
    <col min="2" max="2" width="45.5" style="323" customWidth="1"/>
    <col min="3" max="3" width="43.33203125" style="329" customWidth="1"/>
    <col min="4" max="4" width="41" style="345" bestFit="1" customWidth="1"/>
    <col min="5" max="5" width="12.6640625" style="331" customWidth="1"/>
    <col min="6" max="6" width="56" style="331" bestFit="1" customWidth="1"/>
    <col min="7" max="16384" width="11.5" style="331"/>
  </cols>
  <sheetData>
    <row r="1" spans="1:6" ht="20">
      <c r="A1" s="810" t="s">
        <v>107</v>
      </c>
      <c r="B1" s="810"/>
      <c r="C1" s="810"/>
      <c r="D1" s="810"/>
      <c r="E1" s="330"/>
    </row>
    <row r="2" spans="1:6" ht="31.5" customHeight="1" thickBot="1">
      <c r="A2" s="811" t="s">
        <v>1135</v>
      </c>
      <c r="B2" s="812"/>
      <c r="C2" s="812"/>
      <c r="D2" s="812"/>
      <c r="E2" s="330"/>
    </row>
    <row r="3" spans="1:6" s="335" customFormat="1" ht="31" thickBot="1">
      <c r="A3" s="332" t="s">
        <v>8</v>
      </c>
      <c r="B3" s="333" t="s">
        <v>9</v>
      </c>
      <c r="C3" s="327" t="s">
        <v>10</v>
      </c>
      <c r="D3" s="334" t="s">
        <v>11</v>
      </c>
      <c r="F3" s="335" t="s">
        <v>1134</v>
      </c>
    </row>
    <row r="4" spans="1:6" ht="31" thickBot="1">
      <c r="A4" s="336">
        <v>2101</v>
      </c>
      <c r="B4" s="158" t="s">
        <v>1128</v>
      </c>
      <c r="C4" s="157"/>
      <c r="D4" s="164"/>
    </row>
    <row r="5" spans="1:6" ht="31" thickBot="1">
      <c r="A5" s="336">
        <f>A4+1</f>
        <v>2102</v>
      </c>
      <c r="B5" s="155" t="s">
        <v>1129</v>
      </c>
      <c r="C5" s="328"/>
      <c r="D5" s="699" t="str">
        <f>CONCATENATE("If age is &lt;15, skip to",A29)</f>
        <v>If age is &lt;15, skip to2121</v>
      </c>
    </row>
    <row r="6" spans="1:6" ht="46" thickBot="1">
      <c r="A6" s="336">
        <f>A5+1</f>
        <v>2103</v>
      </c>
      <c r="B6" s="322" t="s">
        <v>108</v>
      </c>
      <c r="C6" s="156" t="s">
        <v>109</v>
      </c>
      <c r="D6" s="164" t="str">
        <f>CONCATENATE("Skip Pattern
If 2--&gt;",A29," 
Check with household Questionnaire,Q211: 
- If Q211=1, --&gt; ",A6," =No 
- If Q211=(2 or 3 or 4 or 5) --&gt; Q",A6,"=Yes")</f>
        <v>Skip Pattern
If 2--&gt;2121 
Check with household Questionnaire,Q211: 
- If Q211=1, --&gt; 2103 =No 
- If Q211=(2 or 3 or 4 or 5) --&gt; Q2103=Yes</v>
      </c>
    </row>
    <row r="7" spans="1:6" ht="76" thickBot="1">
      <c r="A7" s="337">
        <f>A6+1</f>
        <v>2104</v>
      </c>
      <c r="B7" s="322" t="s">
        <v>110</v>
      </c>
      <c r="C7" s="157" t="s">
        <v>111</v>
      </c>
      <c r="D7" s="338"/>
    </row>
    <row r="8" spans="1:6" ht="16" thickBot="1">
      <c r="A8" s="818" t="s">
        <v>118</v>
      </c>
      <c r="B8" s="818"/>
      <c r="C8" s="818"/>
      <c r="D8" s="818"/>
    </row>
    <row r="9" spans="1:6" ht="90" customHeight="1" thickBot="1">
      <c r="A9" s="337">
        <f>A7+1</f>
        <v>2105</v>
      </c>
      <c r="B9" s="158" t="s">
        <v>112</v>
      </c>
      <c r="C9" s="156" t="s">
        <v>1054</v>
      </c>
      <c r="D9" s="164" t="str">
        <f>CONCATENATE("If year=9998, --&gt; Q", A10,"
Otherwise --&gt;",A11," and automatically calculate the age in ",A10," from ", A4,
"
Validation rule: Q",A9,"must be at least 8+year of birth ")</f>
        <v xml:space="preserve">If year=9998, --&gt; Q2106
Otherwise --&gt;2107 and automatically calculate the age in 2106 from 2101
Validation rule: Q2105must be at least 8+year of birth </v>
      </c>
    </row>
    <row r="10" spans="1:6" ht="46" thickBot="1">
      <c r="A10" s="337">
        <f>A9+1</f>
        <v>2106</v>
      </c>
      <c r="B10" s="155" t="s">
        <v>662</v>
      </c>
      <c r="C10" s="157" t="s">
        <v>113</v>
      </c>
      <c r="D10" s="338" t="s">
        <v>35</v>
      </c>
    </row>
    <row r="11" spans="1:6" ht="76" thickBot="1">
      <c r="A11" s="337">
        <f>A10+1</f>
        <v>2107</v>
      </c>
      <c r="B11" s="155" t="s">
        <v>114</v>
      </c>
      <c r="C11" s="156" t="s">
        <v>115</v>
      </c>
      <c r="D11" s="164" t="str">
        <f>CONCATENATE("Skip Pattern: 
If 3 or 98 --&gt; Check ", A7, " 
If Q", A7," =1 or 98 --&gt; Q", A29, "
If Q", A7,"&gt; 1--&gt; Q", A14, "
If  Q",A7,"=1 &amp; Q",A10,"= 1 or 2 --&gt;  Check the household Questionnaire”; Q211 should be either 3 or 4")</f>
        <v>Skip Pattern: 
If 3 or 98 --&gt; Check 2104 
If Q2104 =1 or 98 --&gt; Q2121
If Q2104&gt; 1--&gt; Q2109
If  Q2104=1 &amp; Q2106= 1 or 2 --&gt;  Check the household Questionnaire”; Q211 should be either 3 or 4</v>
      </c>
    </row>
    <row r="12" spans="1:6" ht="81" customHeight="1" thickBot="1">
      <c r="A12" s="337">
        <f>A11+1</f>
        <v>2108</v>
      </c>
      <c r="B12" s="322" t="s">
        <v>116</v>
      </c>
      <c r="C12" s="156" t="s">
        <v>1055</v>
      </c>
      <c r="D12" s="164" t="str">
        <f>CONCATENATE("Skip Pattern: 
If Q",A7," =1or 98 --&gt; Q",A29, "
If Q", A7," &gt;1 --&gt; Q", A14)</f>
        <v>Skip Pattern: 
If Q2104 =1or 98 --&gt; Q2121
If Q2104 &gt;1 --&gt; Q2109</v>
      </c>
    </row>
    <row r="13" spans="1:6" ht="16" thickBot="1">
      <c r="A13" s="818" t="s">
        <v>119</v>
      </c>
      <c r="B13" s="819"/>
      <c r="C13" s="819"/>
      <c r="D13" s="819"/>
    </row>
    <row r="14" spans="1:6" ht="46" thickBot="1">
      <c r="A14" s="337">
        <f>A12+1</f>
        <v>2109</v>
      </c>
      <c r="B14" s="158" t="s">
        <v>117</v>
      </c>
      <c r="C14" s="156" t="s">
        <v>1056</v>
      </c>
      <c r="D14" s="164" t="str">
        <f>CONCATENATE("If year=9998, --&gt; Q", A15,"
Otherwise --&gt;",A16," and automatically calculate the age in ",A15," from ", A$4)</f>
        <v>If year=9998, --&gt; Q2110
Otherwise --&gt;2111 and automatically calculate the age in 2110 from 2101</v>
      </c>
    </row>
    <row r="15" spans="1:6" ht="46" thickBot="1">
      <c r="A15" s="339">
        <f>A14+1</f>
        <v>2110</v>
      </c>
      <c r="B15" s="155" t="s">
        <v>1057</v>
      </c>
      <c r="C15" s="157" t="s">
        <v>113</v>
      </c>
      <c r="D15" s="338" t="s">
        <v>49</v>
      </c>
    </row>
    <row r="16" spans="1:6" ht="76" thickBot="1">
      <c r="A16" s="339">
        <f>A15+1</f>
        <v>2111</v>
      </c>
      <c r="B16" s="322" t="s">
        <v>114</v>
      </c>
      <c r="C16" s="156" t="s">
        <v>115</v>
      </c>
      <c r="D16" s="326" t="str">
        <f>CONCATENATE("Skip Pattern: 
If 3 or 98 --&gt; Check ", A$7, " 
If Q", A$7," =2 --&gt; Q", A$29, "
If Q", A$7,"&gt; 2--&gt; Q", A19,)</f>
        <v>Skip Pattern: 
If 3 or 98 --&gt; Check 2104 
If Q2104 =2 --&gt; Q2121
If Q2104&gt; 2--&gt; Q2113</v>
      </c>
    </row>
    <row r="17" spans="1:4" ht="46" thickBot="1">
      <c r="A17" s="339">
        <f>A16+1</f>
        <v>2112</v>
      </c>
      <c r="B17" s="322" t="s">
        <v>116</v>
      </c>
      <c r="C17" s="156" t="s">
        <v>1055</v>
      </c>
      <c r="D17" s="326" t="str">
        <f>CONCATENATE("Skip Pattern: 
Check ", A$7, " 
If Q", A$7," =2 --&gt; Q", A$29, "
If Q", A$7,"&gt; 2--&gt; Q", A19,)</f>
        <v>Skip Pattern: 
Check 2104 
If Q2104 =2 --&gt; Q2121
If Q2104&gt; 2--&gt; Q2113</v>
      </c>
    </row>
    <row r="18" spans="1:4" ht="16" thickBot="1">
      <c r="A18" s="820" t="s">
        <v>120</v>
      </c>
      <c r="B18" s="821"/>
      <c r="C18" s="821"/>
      <c r="D18" s="821"/>
    </row>
    <row r="19" spans="1:4" ht="46" thickBot="1">
      <c r="A19" s="340">
        <f>A17+1</f>
        <v>2113</v>
      </c>
      <c r="B19" s="158" t="s">
        <v>121</v>
      </c>
      <c r="C19" s="156" t="s">
        <v>1056</v>
      </c>
      <c r="D19" s="164" t="str">
        <f>CONCATENATE("If year=9998, --&gt; Q", A20,"
Otherwise --&gt;",A21," and automatically calculate the age in ",A20," from ", A$4)</f>
        <v>If year=9998, --&gt; Q2114
Otherwise --&gt;2115 and automatically calculate the age in 2114 from 2101</v>
      </c>
    </row>
    <row r="20" spans="1:4" ht="46" thickBot="1">
      <c r="A20" s="340">
        <f>A19+1</f>
        <v>2114</v>
      </c>
      <c r="B20" s="322" t="s">
        <v>1058</v>
      </c>
      <c r="C20" s="157" t="s">
        <v>113</v>
      </c>
      <c r="D20" s="338" t="s">
        <v>49</v>
      </c>
    </row>
    <row r="21" spans="1:4" ht="76" thickBot="1">
      <c r="A21" s="340">
        <f>A20+1</f>
        <v>2115</v>
      </c>
      <c r="B21" s="158" t="s">
        <v>114</v>
      </c>
      <c r="C21" s="156" t="s">
        <v>115</v>
      </c>
      <c r="D21" s="326" t="str">
        <f>CONCATENATE("Skip Pattern: 
If 3 or 98 --&gt; Check ", A$7, " 
If Q", A$7," =3 --&gt; Q", A$29, "
If Q", A$7,"&gt; 3--&gt; Q", A24,)</f>
        <v>Skip Pattern: 
If 3 or 98 --&gt; Check 2104 
If Q2104 =3 --&gt; Q2121
If Q2104&gt; 3--&gt; Q2117</v>
      </c>
    </row>
    <row r="22" spans="1:4" ht="46" thickBot="1">
      <c r="A22" s="340">
        <f>A21+1</f>
        <v>2116</v>
      </c>
      <c r="B22" s="322" t="s">
        <v>116</v>
      </c>
      <c r="C22" s="156" t="s">
        <v>1055</v>
      </c>
      <c r="D22" s="326" t="str">
        <f>CONCATENATE("Skip Pattern: 
Check ", A$7, " 
If Q", A$7," =3 --&gt; Q", A$29, "
If Q", A$7,"&gt; 3--&gt; Q", A24,)</f>
        <v>Skip Pattern: 
Check 2104 
If Q2104 =3 --&gt; Q2121
If Q2104&gt; 3--&gt; Q2117</v>
      </c>
    </row>
    <row r="23" spans="1:4" ht="16" thickBot="1">
      <c r="A23" s="822" t="s">
        <v>635</v>
      </c>
      <c r="B23" s="822"/>
      <c r="C23" s="822"/>
      <c r="D23" s="822"/>
    </row>
    <row r="24" spans="1:4" ht="46" thickBot="1">
      <c r="A24" s="340">
        <f>A22+1</f>
        <v>2117</v>
      </c>
      <c r="B24" s="158" t="s">
        <v>122</v>
      </c>
      <c r="C24" s="156" t="s">
        <v>1056</v>
      </c>
      <c r="D24" s="164" t="str">
        <f>CONCATENATE("If year=9998, --&gt; Q", A25,"
Otherwise --&gt;",A26," and automatically calculate the age in ",A25," from ", A$4)</f>
        <v>If year=9998, --&gt; Q2118
Otherwise --&gt;2119 and automatically calculate the age in 2118 from 2101</v>
      </c>
    </row>
    <row r="25" spans="1:4" ht="46" thickBot="1">
      <c r="A25" s="340">
        <f>A24+1</f>
        <v>2118</v>
      </c>
      <c r="B25" s="322" t="s">
        <v>1059</v>
      </c>
      <c r="C25" s="157" t="s">
        <v>113</v>
      </c>
      <c r="D25" s="338" t="s">
        <v>49</v>
      </c>
    </row>
    <row r="26" spans="1:4" ht="76" thickBot="1">
      <c r="A26" s="340">
        <f>A25+1</f>
        <v>2119</v>
      </c>
      <c r="B26" s="158" t="s">
        <v>114</v>
      </c>
      <c r="C26" s="156" t="s">
        <v>115</v>
      </c>
      <c r="D26" s="325" t="str">
        <f>CONCATENATE("Skip Pattern: 
If 3 or 98 --&gt;",A29)</f>
        <v>Skip Pattern: 
If 3 or 98 --&gt;2121</v>
      </c>
    </row>
    <row r="27" spans="1:4" ht="46" thickBot="1">
      <c r="A27" s="340">
        <f>A26+1</f>
        <v>2120</v>
      </c>
      <c r="B27" s="322" t="s">
        <v>116</v>
      </c>
      <c r="C27" s="156" t="s">
        <v>1055</v>
      </c>
      <c r="D27" s="341"/>
    </row>
    <row r="28" spans="1:4" ht="16" thickBot="1">
      <c r="A28" s="822" t="s">
        <v>123</v>
      </c>
      <c r="B28" s="822"/>
      <c r="C28" s="822"/>
      <c r="D28" s="822"/>
    </row>
    <row r="29" spans="1:4" ht="61" thickBot="1">
      <c r="A29" s="340">
        <f>A27+1</f>
        <v>2121</v>
      </c>
      <c r="B29" s="159" t="s">
        <v>1061</v>
      </c>
      <c r="C29" s="156" t="s">
        <v>1060</v>
      </c>
      <c r="D29" s="325" t="str">
        <f>CONCATENATE("If 9999 --&gt; Q", A46,"
If 9998 --&gt;",A30,"
Otherwise --&gt;",A31, " and automatically calculate age")</f>
        <v>If 9999 --&gt; Q2135
If 9998 --&gt;2122
Otherwise --&gt;2123 and automatically calculate age</v>
      </c>
    </row>
    <row r="30" spans="1:4" ht="46" thickBot="1">
      <c r="A30" s="340">
        <f>A29+1</f>
        <v>2122</v>
      </c>
      <c r="B30" s="322" t="s">
        <v>124</v>
      </c>
      <c r="C30" s="157" t="s">
        <v>113</v>
      </c>
      <c r="D30" s="325"/>
    </row>
    <row r="31" spans="1:4" ht="61" thickBot="1">
      <c r="A31" s="340">
        <f>A30+1</f>
        <v>2123</v>
      </c>
      <c r="B31" s="160" t="s">
        <v>1062</v>
      </c>
      <c r="C31" s="156" t="s">
        <v>125</v>
      </c>
      <c r="D31" s="325" t="str">
        <f>CONCATENATE("Skip Pattern: 
If 2 or 98 --&gt;  Q",A36)</f>
        <v>Skip Pattern: 
If 2 or 98 --&gt;  Q2127</v>
      </c>
    </row>
    <row r="32" spans="1:4" ht="76" thickBot="1">
      <c r="A32" s="340">
        <f>A31+1</f>
        <v>2124</v>
      </c>
      <c r="B32" s="161" t="s">
        <v>126</v>
      </c>
      <c r="C32" s="153" t="s">
        <v>127</v>
      </c>
      <c r="D32" s="325" t="str">
        <f>CONCATENATE("Skip Pattern: 
If 98 --&gt; Q",A36
)</f>
        <v>Skip Pattern: 
If 98 --&gt; Q2127</v>
      </c>
    </row>
    <row r="33" spans="1:4" ht="16" thickBot="1">
      <c r="A33" s="340"/>
      <c r="B33" s="813" t="s">
        <v>128</v>
      </c>
      <c r="C33" s="813"/>
      <c r="D33" s="813"/>
    </row>
    <row r="34" spans="1:4" ht="46" thickBot="1">
      <c r="A34" s="340">
        <f>A32+1</f>
        <v>2125</v>
      </c>
      <c r="B34" s="160" t="s">
        <v>129</v>
      </c>
      <c r="C34" s="153" t="s">
        <v>663</v>
      </c>
      <c r="D34" s="341"/>
    </row>
    <row r="35" spans="1:4" ht="46" thickBot="1">
      <c r="A35" s="340">
        <f>A34+1</f>
        <v>2126</v>
      </c>
      <c r="B35" s="159" t="s">
        <v>130</v>
      </c>
      <c r="C35" s="153" t="s">
        <v>666</v>
      </c>
      <c r="D35" s="164" t="str">
        <f xml:space="preserve"> CONCATENATE("Skip Pattern: 
If Q", A32,"=2 or =3 --&gt; Q",A40)</f>
        <v>Skip Pattern: 
If Q2124=2 or =3 --&gt; Q2130</v>
      </c>
    </row>
    <row r="36" spans="1:4" ht="31" thickBot="1">
      <c r="A36" s="340">
        <f>A35+1</f>
        <v>2127</v>
      </c>
      <c r="B36" s="159" t="s">
        <v>131</v>
      </c>
      <c r="C36" s="153" t="s">
        <v>106</v>
      </c>
      <c r="D36" s="164" t="str">
        <f>CONCATENATE("Skip Pattern: 
If 1 --&gt; Q",A46)</f>
        <v>Skip Pattern: 
If 1 --&gt; Q2135</v>
      </c>
    </row>
    <row r="37" spans="1:4" ht="61" thickBot="1">
      <c r="A37" s="340">
        <f>A36+1</f>
        <v>2128</v>
      </c>
      <c r="B37" s="159" t="s">
        <v>672</v>
      </c>
      <c r="C37" s="156" t="s">
        <v>1063</v>
      </c>
      <c r="D37" s="325" t="str">
        <f>CONCATENATE("If 9998 --&gt;",A38,
"
 Otherwise --&gt; Q",A46, " and automatically calculate age of school completion")</f>
        <v>If 9998 --&gt;2129
 Otherwise --&gt; Q2135 and automatically calculate age of school completion</v>
      </c>
    </row>
    <row r="38" spans="1:4" ht="46" thickBot="1">
      <c r="A38" s="340">
        <f>A37+1</f>
        <v>2129</v>
      </c>
      <c r="B38" s="159" t="s">
        <v>132</v>
      </c>
      <c r="C38" s="157" t="s">
        <v>113</v>
      </c>
      <c r="D38" s="325" t="str">
        <f>CONCATENATE("After answering --&gt; Q", A46)</f>
        <v>After answering --&gt; Q2135</v>
      </c>
    </row>
    <row r="39" spans="1:4" ht="16" thickBot="1">
      <c r="A39" s="340"/>
      <c r="B39" s="814" t="s">
        <v>133</v>
      </c>
      <c r="C39" s="814"/>
      <c r="D39" s="814"/>
    </row>
    <row r="40" spans="1:4" ht="46" thickBot="1">
      <c r="A40" s="340">
        <f>A38+1</f>
        <v>2130</v>
      </c>
      <c r="B40" s="160" t="s">
        <v>664</v>
      </c>
      <c r="C40" s="153" t="s">
        <v>665</v>
      </c>
      <c r="D40" s="341"/>
    </row>
    <row r="41" spans="1:4" ht="46" thickBot="1">
      <c r="A41" s="340">
        <f>A40+1</f>
        <v>2131</v>
      </c>
      <c r="B41" s="159" t="s">
        <v>134</v>
      </c>
      <c r="C41" s="153" t="s">
        <v>666</v>
      </c>
      <c r="D41" s="341"/>
    </row>
    <row r="42" spans="1:4" ht="31" thickBot="1">
      <c r="A42" s="340">
        <f>A41+1</f>
        <v>2132</v>
      </c>
      <c r="B42" s="159" t="s">
        <v>131</v>
      </c>
      <c r="C42" s="153" t="s">
        <v>106</v>
      </c>
      <c r="D42" s="164" t="str">
        <f>CONCATENATE("Skip Pattern: 
If 1 --&gt; Q",A46)</f>
        <v>Skip Pattern: 
If 1 --&gt; Q2135</v>
      </c>
    </row>
    <row r="43" spans="1:4" ht="61" thickBot="1">
      <c r="A43" s="340">
        <f>A42+1</f>
        <v>2133</v>
      </c>
      <c r="B43" s="159" t="s">
        <v>135</v>
      </c>
      <c r="C43" s="156" t="s">
        <v>1063</v>
      </c>
      <c r="D43" s="325" t="str">
        <f>CONCATENATE("If 9998 --&gt; Q",A44,"
Otherwise ---&gt; Q",A46, " and automatically calculate age in ",A44)</f>
        <v>If 9998 --&gt; Q2134
Otherwise ---&gt; Q2135 and automatically calculate age in 2134</v>
      </c>
    </row>
    <row r="44" spans="1:4" ht="46" thickBot="1">
      <c r="A44" s="337">
        <f>A43+1</f>
        <v>2134</v>
      </c>
      <c r="B44" s="723" t="s">
        <v>132</v>
      </c>
      <c r="C44" s="724" t="s">
        <v>113</v>
      </c>
      <c r="D44" s="725"/>
    </row>
    <row r="45" spans="1:4" ht="16" thickBot="1">
      <c r="A45" s="815" t="s">
        <v>636</v>
      </c>
      <c r="B45" s="815"/>
      <c r="C45" s="815"/>
      <c r="D45" s="815"/>
    </row>
    <row r="46" spans="1:4" ht="61" thickBot="1">
      <c r="A46" s="337">
        <f>A44+1</f>
        <v>2135</v>
      </c>
      <c r="B46" s="723" t="s">
        <v>1164</v>
      </c>
      <c r="C46" s="726" t="s">
        <v>125</v>
      </c>
      <c r="D46" s="727" t="str">
        <f>CONCATENATE("If 2 or 98 --&gt; Q",A50)</f>
        <v>If 2 or 98 --&gt; Q2138</v>
      </c>
    </row>
    <row r="47" spans="1:4" ht="61" thickBot="1">
      <c r="A47" s="337">
        <f>A46+1</f>
        <v>2136</v>
      </c>
      <c r="B47" s="723" t="s">
        <v>1064</v>
      </c>
      <c r="C47" s="728" t="s">
        <v>1159</v>
      </c>
      <c r="D47" s="727"/>
    </row>
    <row r="48" spans="1:4" ht="61" thickBot="1">
      <c r="A48" s="337">
        <f>A47+1</f>
        <v>2137</v>
      </c>
      <c r="B48" s="723" t="s">
        <v>1065</v>
      </c>
      <c r="C48" s="724"/>
      <c r="D48" s="729" t="str">
        <f>CONCATENATE("
# of rows to be provided = # provided in Q",A47,"
From and to should be dropdown menus: (1930-2016)
+ don't know 9998
 + Not applicable (still in job)  9999 (can only give in last job)"
)</f>
        <v xml:space="preserve">
# of rows to be provided = # provided in Q2136
From and to should be dropdown menus: (1930-2016)
+ don't know 9998
 + Not applicable (still in job)  9999 (can only give in last job)</v>
      </c>
    </row>
    <row r="49" spans="1:4" ht="16" thickBot="1">
      <c r="A49" s="817" t="s">
        <v>148</v>
      </c>
      <c r="B49" s="817"/>
      <c r="C49" s="817"/>
      <c r="D49" s="817"/>
    </row>
    <row r="50" spans="1:4" ht="61" thickBot="1">
      <c r="A50" s="351">
        <f>A48+1</f>
        <v>2138</v>
      </c>
      <c r="B50" s="322" t="s">
        <v>137</v>
      </c>
      <c r="C50" s="162" t="s">
        <v>138</v>
      </c>
      <c r="D50" s="326" t="str">
        <f>CONCATENATE("if 2 --&gt;", A54,"; If 98 --&gt;",A55)</f>
        <v>if 2 --&gt;2142; If 98 --&gt;2143</v>
      </c>
    </row>
    <row r="51" spans="1:4" ht="76" thickBot="1">
      <c r="A51" s="351">
        <f>A50+1</f>
        <v>2139</v>
      </c>
      <c r="B51" s="154" t="s">
        <v>671</v>
      </c>
      <c r="C51" s="163" t="s">
        <v>667</v>
      </c>
      <c r="D51" s="326" t="s">
        <v>1066</v>
      </c>
    </row>
    <row r="52" spans="1:4" ht="16" thickBot="1">
      <c r="A52" s="351">
        <f>A51+1</f>
        <v>2140</v>
      </c>
      <c r="B52" s="154" t="s">
        <v>995</v>
      </c>
      <c r="C52" s="162"/>
      <c r="D52" s="342"/>
    </row>
    <row r="53" spans="1:4" ht="61" thickBot="1">
      <c r="A53" s="350">
        <f>A52+1</f>
        <v>2141</v>
      </c>
      <c r="B53" s="159" t="s">
        <v>139</v>
      </c>
      <c r="C53" s="156" t="s">
        <v>140</v>
      </c>
      <c r="D53" s="157" t="str">
        <f>CONCATENATE("If 1 --&gt;", A55, "
If 2 or 98, --&gt; next section")</f>
        <v>If 1 --&gt;2143
If 2 or 98, --&gt; next section</v>
      </c>
    </row>
    <row r="54" spans="1:4" ht="31" thickBot="1">
      <c r="A54" s="340">
        <f>A53+1</f>
        <v>2142</v>
      </c>
      <c r="B54" s="159" t="s">
        <v>141</v>
      </c>
      <c r="C54" s="157" t="s">
        <v>668</v>
      </c>
      <c r="D54" s="341"/>
    </row>
    <row r="55" spans="1:4" ht="76" thickBot="1">
      <c r="A55" s="346">
        <f>A54+1</f>
        <v>2143</v>
      </c>
      <c r="B55" s="347" t="s">
        <v>1067</v>
      </c>
      <c r="C55" s="348" t="s">
        <v>669</v>
      </c>
      <c r="D55" s="348" t="s">
        <v>62</v>
      </c>
    </row>
    <row r="56" spans="1:4" s="731" customFormat="1" ht="31" thickBot="1">
      <c r="A56" s="816" t="s">
        <v>142</v>
      </c>
      <c r="B56" s="816"/>
      <c r="C56" s="724" t="s">
        <v>63</v>
      </c>
      <c r="D56" s="730" t="str">
        <f>CONCATENATE("# of repeats of question sequence ",A57, " to ",A61, " = answer to ",A55)</f>
        <v># of repeats of question sequence 2144 to 2148 = answer to 2143</v>
      </c>
    </row>
    <row r="57" spans="1:4" s="343" customFormat="1" ht="61" thickBot="1">
      <c r="A57" s="352">
        <f>A55+1</f>
        <v>2144</v>
      </c>
      <c r="B57" s="159" t="s">
        <v>143</v>
      </c>
      <c r="C57" s="153" t="s">
        <v>144</v>
      </c>
      <c r="D57" s="324" t="str">
        <f>CONCATENATE("If =2 --&gt;",A59)</f>
        <v>If =2 --&gt;2146</v>
      </c>
    </row>
    <row r="58" spans="1:4" ht="76" thickBot="1">
      <c r="A58" s="352">
        <f>A57+1</f>
        <v>2145</v>
      </c>
      <c r="B58" s="154" t="s">
        <v>670</v>
      </c>
      <c r="C58" s="163" t="s">
        <v>667</v>
      </c>
      <c r="D58" s="325" t="str">
        <f>CONCATENATE("--&gt;",A60)</f>
        <v>--&gt;2147</v>
      </c>
    </row>
    <row r="59" spans="1:4" ht="31" thickBot="1">
      <c r="A59" s="352">
        <f>A58+1</f>
        <v>2146</v>
      </c>
      <c r="B59" s="159" t="s">
        <v>145</v>
      </c>
      <c r="C59" s="153" t="s">
        <v>51</v>
      </c>
      <c r="D59" s="341"/>
    </row>
    <row r="60" spans="1:4" ht="16" thickBot="1">
      <c r="A60" s="352">
        <f>A59+1</f>
        <v>2147</v>
      </c>
      <c r="B60" s="159" t="s">
        <v>146</v>
      </c>
      <c r="C60" s="153" t="s">
        <v>149</v>
      </c>
      <c r="D60" s="341" t="s">
        <v>64</v>
      </c>
    </row>
    <row r="61" spans="1:4" ht="136" thickBot="1">
      <c r="A61" s="352">
        <f>A60+1</f>
        <v>2148</v>
      </c>
      <c r="B61" s="159" t="s">
        <v>147</v>
      </c>
      <c r="C61" s="349" t="s">
        <v>1100</v>
      </c>
      <c r="D61" s="341"/>
    </row>
    <row r="62" spans="1:4">
      <c r="A62" s="353"/>
    </row>
  </sheetData>
  <customSheetViews>
    <customSheetView guid="{31A12346-0F01-1349-8588-78911923E3FD}" showPageBreaks="1" printArea="1">
      <selection activeCell="F47" sqref="F47"/>
      <printOptions horizontalCentered="1"/>
      <pageSetup paperSize="9" scale="48" fitToHeight="2" orientation="portrait"/>
      <headerFooter alignWithMargins="0"/>
    </customSheetView>
    <customSheetView guid="{A57FA7A2-D613-4CB4-A390-3CAB141D409F}" showPageBreaks="1" fitToPage="1" printArea="1" view="pageBreakPreview" topLeftCell="A43">
      <selection activeCell="D47" sqref="D47"/>
      <rowBreaks count="4" manualBreakCount="4">
        <brk id="12" max="3" man="1"/>
        <brk id="27" max="3" man="1"/>
        <brk id="44" max="3" man="1"/>
        <brk id="55" max="3" man="1"/>
      </rowBreaks>
      <printOptions horizontalCentered="1"/>
      <pageSetup paperSize="9" scale="62" fitToHeight="7" orientation="portrait"/>
      <headerFooter alignWithMargins="0"/>
    </customSheetView>
    <customSheetView guid="{54863B59-C278-4DB5-9C1C-3A520E929F98}" showPageBreaks="1" fitToPage="1" printArea="1" view="pageBreakPreview" topLeftCell="A46">
      <selection activeCell="A2" sqref="A2:D2"/>
      <rowBreaks count="4" manualBreakCount="4">
        <brk id="12" max="3" man="1"/>
        <brk id="27" max="3" man="1"/>
        <brk id="44" max="3" man="1"/>
        <brk id="55" max="3" man="1"/>
      </rowBreaks>
      <printOptions horizontalCentered="1"/>
      <pageSetup paperSize="9" scale="62" fitToHeight="7" orientation="portrait"/>
      <headerFooter alignWithMargins="0"/>
    </customSheetView>
    <customSheetView guid="{4678BB01-2F1C-6343-A784-E4537624D67F}" showPageBreaks="1" printArea="1" showRuler="0">
      <selection activeCell="E3" sqref="E3:F3"/>
      <printOptions horizontalCentered="1"/>
      <pageSetup paperSize="9" scale="48" fitToHeight="2" orientation="portrait"/>
      <headerFooter alignWithMargins="0"/>
    </customSheetView>
    <customSheetView guid="{211E177F-00B4-45FC-A077-2978117784FC}" showPageBreaks="1" fitToPage="1" printArea="1" view="pageBreakPreview" topLeftCell="A43">
      <selection activeCell="D47" sqref="D47"/>
      <rowBreaks count="4" manualBreakCount="4">
        <brk id="12" max="3" man="1"/>
        <brk id="27" max="3" man="1"/>
        <brk id="44" max="3" man="1"/>
        <brk id="55" max="3" man="1"/>
      </rowBreaks>
      <printOptions horizontalCentered="1"/>
      <pageSetup paperSize="9" scale="62" fitToHeight="7" orientation="portrait"/>
      <headerFooter alignWithMargins="0"/>
    </customSheetView>
    <customSheetView guid="{6EB9EEAF-1FA0-4880-9AFC-C65C1683DA1A}" showPageBreaks="1" fitToPage="1" printArea="1" view="pageBreakPreview">
      <selection activeCell="F7" sqref="F7"/>
      <rowBreaks count="4" manualBreakCount="4">
        <brk id="12" max="5" man="1"/>
        <brk id="27" max="5" man="1"/>
        <brk id="44" max="5" man="1"/>
        <brk id="55" max="5" man="1"/>
      </rowBreaks>
      <printOptions horizontalCentered="1"/>
      <pageSetup paperSize="9" scale="42" fitToHeight="7" orientation="portrait"/>
      <headerFooter alignWithMargins="0"/>
    </customSheetView>
  </customSheetViews>
  <mergeCells count="12">
    <mergeCell ref="A56:B56"/>
    <mergeCell ref="A49:D49"/>
    <mergeCell ref="A8:D8"/>
    <mergeCell ref="A13:D13"/>
    <mergeCell ref="A18:D18"/>
    <mergeCell ref="A23:D23"/>
    <mergeCell ref="A28:D28"/>
    <mergeCell ref="A1:D1"/>
    <mergeCell ref="A2:D2"/>
    <mergeCell ref="B33:D33"/>
    <mergeCell ref="B39:D39"/>
    <mergeCell ref="A45:D45"/>
  </mergeCells>
  <phoneticPr fontId="36" type="noConversion"/>
  <printOptions horizontalCentered="1"/>
  <pageMargins left="0.7" right="0.7" top="0.75" bottom="0.75" header="0.3" footer="0.3"/>
  <pageSetup paperSize="9" scale="48" fitToHeight="2" orientation="portrait"/>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view="pageBreakPreview" zoomScale="93" zoomScaleNormal="90" zoomScaleSheetLayoutView="90" zoomScalePageLayoutView="90" workbookViewId="0">
      <selection activeCell="B21" sqref="B21:B29"/>
    </sheetView>
  </sheetViews>
  <sheetFormatPr baseColWidth="10" defaultColWidth="11.5" defaultRowHeight="18" x14ac:dyDescent="0"/>
  <cols>
    <col min="1" max="1" width="10.6640625" style="79" customWidth="1"/>
    <col min="2" max="2" width="37.6640625" style="174" customWidth="1"/>
    <col min="3" max="3" width="40.33203125" style="69" bestFit="1" customWidth="1"/>
    <col min="4" max="4" width="42.83203125" style="70" customWidth="1"/>
    <col min="5" max="5" width="34" style="12" customWidth="1"/>
    <col min="6" max="6" width="22.5" style="12" bestFit="1" customWidth="1"/>
    <col min="7" max="7" width="23.5" style="18" bestFit="1" customWidth="1"/>
    <col min="8" max="8" width="28" style="18" bestFit="1" customWidth="1"/>
    <col min="9" max="9" width="15.5" style="18" customWidth="1"/>
    <col min="10" max="10" width="9.5" style="18" customWidth="1"/>
    <col min="11" max="11" width="25.6640625" style="18" customWidth="1"/>
    <col min="12" max="16384" width="11.5" style="12"/>
  </cols>
  <sheetData>
    <row r="1" spans="1:11" s="11" customFormat="1" ht="22" customHeight="1">
      <c r="A1" s="823" t="s">
        <v>107</v>
      </c>
      <c r="B1" s="823"/>
      <c r="C1" s="823"/>
      <c r="D1" s="823"/>
      <c r="E1"/>
      <c r="F1"/>
      <c r="G1" s="17"/>
      <c r="H1" s="17"/>
      <c r="I1" s="17"/>
      <c r="J1" s="17"/>
      <c r="K1" s="17"/>
    </row>
    <row r="2" spans="1:11" ht="45" customHeight="1">
      <c r="A2" s="824" t="s">
        <v>1136</v>
      </c>
      <c r="B2" s="825"/>
      <c r="C2" s="825"/>
      <c r="D2" s="825"/>
    </row>
    <row r="3" spans="1:11" ht="14">
      <c r="A3" s="71" t="s">
        <v>8</v>
      </c>
      <c r="B3" s="72" t="s">
        <v>12</v>
      </c>
      <c r="C3" s="72" t="s">
        <v>13</v>
      </c>
      <c r="D3" s="72" t="s">
        <v>14</v>
      </c>
      <c r="F3" s="13"/>
      <c r="G3" s="13"/>
      <c r="H3" s="13"/>
      <c r="I3" s="13"/>
      <c r="J3" s="13"/>
      <c r="K3" s="13"/>
    </row>
    <row r="4" spans="1:11" ht="56">
      <c r="A4" s="146">
        <v>2201</v>
      </c>
      <c r="B4" s="171" t="s">
        <v>1130</v>
      </c>
      <c r="C4" s="165" t="s">
        <v>150</v>
      </c>
      <c r="D4" s="139" t="str">
        <f>CONCATENATE("Verify with housheold questionniare
If 1 --&gt;",A5, "
If 2 or 98 --&gt;",A6)</f>
        <v>Verify with housheold questionniare
If 1 --&gt;2202
If 2 or 98 --&gt;2203</v>
      </c>
      <c r="E4"/>
    </row>
    <row r="5" spans="1:11" ht="156.75" customHeight="1">
      <c r="A5" s="146">
        <f>A4+1</f>
        <v>2202</v>
      </c>
      <c r="B5" s="172" t="s">
        <v>1131</v>
      </c>
      <c r="C5" s="73" t="s">
        <v>16</v>
      </c>
      <c r="D5" s="147" t="s">
        <v>65</v>
      </c>
      <c r="E5"/>
    </row>
    <row r="6" spans="1:11" ht="42">
      <c r="A6" s="146">
        <f>A5+1</f>
        <v>2203</v>
      </c>
      <c r="B6" s="172" t="s">
        <v>151</v>
      </c>
      <c r="C6" s="74" t="s">
        <v>152</v>
      </c>
      <c r="D6" s="75"/>
      <c r="E6"/>
    </row>
    <row r="7" spans="1:11" ht="15">
      <c r="A7" s="826">
        <f>A6+1</f>
        <v>2204</v>
      </c>
      <c r="B7" s="827" t="s">
        <v>153</v>
      </c>
      <c r="C7" s="166" t="s">
        <v>154</v>
      </c>
      <c r="D7" s="828"/>
      <c r="E7"/>
    </row>
    <row r="8" spans="1:11" ht="15">
      <c r="A8" s="826"/>
      <c r="B8" s="827"/>
      <c r="C8" s="166" t="s">
        <v>673</v>
      </c>
      <c r="D8" s="828"/>
      <c r="E8"/>
    </row>
    <row r="9" spans="1:11" ht="15">
      <c r="A9" s="826"/>
      <c r="B9" s="827"/>
      <c r="C9" s="166" t="s">
        <v>155</v>
      </c>
      <c r="D9" s="828"/>
      <c r="E9"/>
    </row>
    <row r="10" spans="1:11" ht="15">
      <c r="A10" s="826"/>
      <c r="B10" s="827"/>
      <c r="C10" s="166" t="s">
        <v>156</v>
      </c>
      <c r="D10" s="828"/>
      <c r="E10"/>
    </row>
    <row r="11" spans="1:11" ht="15">
      <c r="A11" s="826"/>
      <c r="B11" s="827"/>
      <c r="C11" s="166" t="s">
        <v>157</v>
      </c>
      <c r="D11" s="828"/>
      <c r="E11"/>
    </row>
    <row r="12" spans="1:11" ht="15">
      <c r="A12" s="826"/>
      <c r="B12" s="827"/>
      <c r="C12" s="166" t="s">
        <v>674</v>
      </c>
      <c r="D12" s="828"/>
      <c r="E12"/>
    </row>
    <row r="13" spans="1:11" ht="15">
      <c r="A13" s="826"/>
      <c r="B13" s="827"/>
      <c r="C13" s="166" t="s">
        <v>159</v>
      </c>
      <c r="D13" s="828"/>
      <c r="E13"/>
    </row>
    <row r="14" spans="1:11" ht="15">
      <c r="A14" s="826"/>
      <c r="B14" s="827"/>
      <c r="C14" s="166" t="s">
        <v>160</v>
      </c>
      <c r="D14" s="828"/>
      <c r="E14"/>
    </row>
    <row r="15" spans="1:11" ht="15">
      <c r="A15" s="826"/>
      <c r="B15" s="827"/>
      <c r="C15" s="166" t="s">
        <v>161</v>
      </c>
      <c r="D15" s="828"/>
      <c r="E15"/>
    </row>
    <row r="16" spans="1:11" ht="15">
      <c r="A16" s="826"/>
      <c r="B16" s="827"/>
      <c r="C16" s="166" t="s">
        <v>162</v>
      </c>
      <c r="D16" s="828"/>
      <c r="E16"/>
    </row>
    <row r="17" spans="1:5" ht="15">
      <c r="A17" s="826"/>
      <c r="B17" s="827"/>
      <c r="C17" s="166" t="s">
        <v>163</v>
      </c>
      <c r="D17" s="828"/>
      <c r="E17"/>
    </row>
    <row r="18" spans="1:5" ht="15">
      <c r="A18" s="826"/>
      <c r="B18" s="827"/>
      <c r="C18" s="166" t="s">
        <v>164</v>
      </c>
      <c r="D18" s="828"/>
      <c r="E18"/>
    </row>
    <row r="19" spans="1:5" ht="15">
      <c r="A19" s="826"/>
      <c r="B19" s="827"/>
      <c r="C19" s="167" t="s">
        <v>136</v>
      </c>
      <c r="D19" s="828"/>
      <c r="E19"/>
    </row>
    <row r="20" spans="1:5" ht="14">
      <c r="A20" s="826">
        <f>A7+1</f>
        <v>2205</v>
      </c>
      <c r="B20" s="829" t="s">
        <v>675</v>
      </c>
      <c r="C20" s="76" t="s">
        <v>15</v>
      </c>
      <c r="D20" s="830" t="s">
        <v>66</v>
      </c>
      <c r="E20"/>
    </row>
    <row r="21" spans="1:5" ht="15">
      <c r="A21" s="826"/>
      <c r="B21" s="829"/>
      <c r="C21" s="665" t="s">
        <v>165</v>
      </c>
      <c r="D21" s="828"/>
      <c r="E21"/>
    </row>
    <row r="22" spans="1:5" ht="14">
      <c r="A22" s="826"/>
      <c r="B22" s="829"/>
      <c r="C22" s="302" t="s">
        <v>166</v>
      </c>
      <c r="D22" s="828"/>
      <c r="E22"/>
    </row>
    <row r="23" spans="1:5" ht="14">
      <c r="A23" s="826"/>
      <c r="B23" s="829"/>
      <c r="C23" s="666" t="s">
        <v>167</v>
      </c>
      <c r="D23" s="828"/>
      <c r="E23"/>
    </row>
    <row r="24" spans="1:5" ht="14">
      <c r="A24" s="826"/>
      <c r="B24" s="829"/>
      <c r="C24" s="302" t="s">
        <v>168</v>
      </c>
      <c r="D24" s="828"/>
      <c r="E24"/>
    </row>
    <row r="25" spans="1:5" ht="14">
      <c r="A25" s="826"/>
      <c r="B25" s="829"/>
      <c r="C25" s="302" t="s">
        <v>169</v>
      </c>
      <c r="D25" s="828"/>
      <c r="E25"/>
    </row>
    <row r="26" spans="1:5" ht="14">
      <c r="A26" s="826"/>
      <c r="B26" s="829"/>
      <c r="C26" s="667" t="s">
        <v>170</v>
      </c>
      <c r="D26" s="828"/>
      <c r="E26"/>
    </row>
    <row r="27" spans="1:5" ht="14">
      <c r="A27" s="826"/>
      <c r="B27" s="829"/>
      <c r="C27" s="302" t="s">
        <v>171</v>
      </c>
      <c r="D27" s="828"/>
      <c r="E27"/>
    </row>
    <row r="28" spans="1:5" ht="14">
      <c r="A28" s="826"/>
      <c r="B28" s="829"/>
      <c r="C28" s="302" t="s">
        <v>172</v>
      </c>
      <c r="D28" s="828"/>
      <c r="E28"/>
    </row>
    <row r="29" spans="1:5" ht="105">
      <c r="A29" s="146">
        <f>A20+1</f>
        <v>2206</v>
      </c>
      <c r="B29" s="175" t="s">
        <v>1068</v>
      </c>
      <c r="C29" s="168" t="s">
        <v>1082</v>
      </c>
      <c r="D29" s="138"/>
      <c r="E29"/>
    </row>
    <row r="30" spans="1:5" ht="15">
      <c r="A30" s="826">
        <f>A29+1</f>
        <v>2207</v>
      </c>
      <c r="B30" s="827" t="s">
        <v>676</v>
      </c>
      <c r="C30" s="166" t="s">
        <v>173</v>
      </c>
      <c r="D30" s="831" t="s">
        <v>48</v>
      </c>
      <c r="E30"/>
    </row>
    <row r="31" spans="1:5" ht="15">
      <c r="A31" s="826"/>
      <c r="B31" s="827"/>
      <c r="C31" s="166" t="s">
        <v>174</v>
      </c>
      <c r="D31" s="831"/>
      <c r="E31"/>
    </row>
    <row r="32" spans="1:5" ht="15">
      <c r="A32" s="826"/>
      <c r="B32" s="827"/>
      <c r="C32" s="166" t="s">
        <v>175</v>
      </c>
      <c r="D32" s="831"/>
      <c r="E32"/>
    </row>
    <row r="33" spans="1:5" ht="15">
      <c r="A33" s="826"/>
      <c r="B33" s="827"/>
      <c r="C33" s="166" t="s">
        <v>176</v>
      </c>
      <c r="D33" s="831"/>
      <c r="E33"/>
    </row>
    <row r="34" spans="1:5" ht="15">
      <c r="A34" s="826"/>
      <c r="B34" s="827"/>
      <c r="C34" s="169" t="s">
        <v>177</v>
      </c>
      <c r="D34" s="831"/>
      <c r="E34"/>
    </row>
    <row r="35" spans="1:5" ht="60" customHeight="1">
      <c r="A35" s="826"/>
      <c r="B35" s="827"/>
      <c r="C35" s="170" t="s">
        <v>136</v>
      </c>
      <c r="D35" s="831"/>
      <c r="E35"/>
    </row>
    <row r="36" spans="1:5">
      <c r="A36" s="68"/>
      <c r="B36" s="173"/>
      <c r="C36" s="67"/>
      <c r="D36" s="78"/>
      <c r="E36"/>
    </row>
    <row r="37" spans="1:5">
      <c r="A37" s="68"/>
      <c r="B37" s="173"/>
      <c r="C37" s="67"/>
      <c r="D37" s="78"/>
      <c r="E37"/>
    </row>
    <row r="38" spans="1:5">
      <c r="A38" s="68"/>
      <c r="B38" s="173"/>
      <c r="C38" s="67"/>
      <c r="D38" s="78"/>
      <c r="E38"/>
    </row>
    <row r="39" spans="1:5">
      <c r="A39" s="68"/>
      <c r="B39" s="173"/>
      <c r="C39" s="67"/>
      <c r="D39" s="78"/>
      <c r="E39"/>
    </row>
    <row r="40" spans="1:5">
      <c r="A40" s="68"/>
      <c r="B40" s="173"/>
      <c r="C40" s="67"/>
      <c r="D40" s="78"/>
      <c r="E40"/>
    </row>
    <row r="41" spans="1:5">
      <c r="A41" s="68"/>
      <c r="B41" s="173"/>
      <c r="C41" s="67"/>
      <c r="D41" s="78"/>
      <c r="E41"/>
    </row>
    <row r="42" spans="1:5">
      <c r="A42" s="68"/>
      <c r="B42" s="173"/>
      <c r="C42" s="67"/>
      <c r="D42" s="78"/>
      <c r="E42"/>
    </row>
    <row r="43" spans="1:5">
      <c r="A43" s="68"/>
      <c r="B43" s="173"/>
      <c r="C43" s="67"/>
      <c r="D43" s="78"/>
      <c r="E43"/>
    </row>
    <row r="44" spans="1:5">
      <c r="A44" s="68"/>
      <c r="B44" s="173"/>
      <c r="C44" s="67"/>
      <c r="D44" s="78"/>
      <c r="E44"/>
    </row>
    <row r="45" spans="1:5">
      <c r="A45" s="68"/>
      <c r="B45" s="173"/>
      <c r="C45" s="67"/>
      <c r="D45" s="78"/>
      <c r="E45"/>
    </row>
    <row r="46" spans="1:5">
      <c r="A46" s="68"/>
      <c r="B46" s="173"/>
      <c r="C46" s="67"/>
      <c r="D46" s="78"/>
      <c r="E46"/>
    </row>
    <row r="47" spans="1:5">
      <c r="A47" s="68"/>
      <c r="B47" s="173"/>
      <c r="C47" s="67"/>
      <c r="D47" s="78"/>
      <c r="E47"/>
    </row>
    <row r="48" spans="1:5">
      <c r="A48" s="68"/>
      <c r="B48" s="173"/>
      <c r="C48" s="67"/>
      <c r="D48" s="78"/>
      <c r="E48"/>
    </row>
    <row r="49" spans="1:5">
      <c r="A49" s="68"/>
      <c r="B49" s="173"/>
      <c r="C49" s="67"/>
      <c r="D49" s="78"/>
      <c r="E49"/>
    </row>
    <row r="50" spans="1:5">
      <c r="A50" s="68"/>
      <c r="B50" s="173"/>
      <c r="C50" s="67"/>
      <c r="E50"/>
    </row>
  </sheetData>
  <customSheetViews>
    <customSheetView guid="{31A12346-0F01-1349-8588-78911923E3FD}" scale="93" showPageBreaks="1" printArea="1">
      <selection activeCell="B21" sqref="B21:B29"/>
      <printOptions verticalCentered="1"/>
      <pageSetup paperSize="9" scale="65" orientation="portrait"/>
      <headerFooter alignWithMargins="0"/>
    </customSheetView>
    <customSheetView guid="{A57FA7A2-D613-4CB4-A390-3CAB141D409F}" scale="90" showPageBreaks="1" fitToPage="1" printArea="1" view="pageBreakPreview">
      <selection activeCell="A3" sqref="A3"/>
      <printOptions verticalCentered="1"/>
      <pageSetup paperSize="9" scale="66" fitToHeight="2" orientation="portrait"/>
      <headerFooter alignWithMargins="0"/>
    </customSheetView>
    <customSheetView guid="{54863B59-C278-4DB5-9C1C-3A520E929F98}" scale="90" showPageBreaks="1" fitToPage="1" printArea="1" view="pageBreakPreview">
      <selection activeCell="A3" sqref="A3"/>
      <printOptions verticalCentered="1"/>
      <pageSetup paperSize="9" scale="66" fitToHeight="2" orientation="portrait"/>
      <headerFooter alignWithMargins="0"/>
    </customSheetView>
    <customSheetView guid="{4678BB01-2F1C-6343-A784-E4537624D67F}" scale="93" showPageBreaks="1" printArea="1" showRuler="0">
      <selection activeCell="E4" sqref="E4"/>
      <printOptions verticalCentered="1"/>
      <pageSetup paperSize="9" scale="65" orientation="portrait"/>
      <headerFooter alignWithMargins="0"/>
    </customSheetView>
    <customSheetView guid="{211E177F-00B4-45FC-A077-2978117784FC}" scale="90" showPageBreaks="1" fitToPage="1" printArea="1" view="pageBreakPreview">
      <selection activeCell="A3" sqref="A3"/>
      <printOptions verticalCentered="1"/>
      <pageSetup paperSize="9" scale="66" fitToHeight="2" orientation="portrait"/>
      <headerFooter alignWithMargins="0"/>
    </customSheetView>
    <customSheetView guid="{6EB9EEAF-1FA0-4880-9AFC-C65C1683DA1A}" scale="90" showPageBreaks="1" fitToPage="1" printArea="1" view="pageBreakPreview">
      <selection activeCell="A3" sqref="A3"/>
      <printOptions verticalCentered="1"/>
      <pageSetup paperSize="9" scale="66" fitToHeight="2" orientation="portrait"/>
      <headerFooter alignWithMargins="0"/>
    </customSheetView>
  </customSheetViews>
  <mergeCells count="11">
    <mergeCell ref="A1:D1"/>
    <mergeCell ref="A2:D2"/>
    <mergeCell ref="A30:A35"/>
    <mergeCell ref="B30:B35"/>
    <mergeCell ref="D7:D19"/>
    <mergeCell ref="A20:A28"/>
    <mergeCell ref="B20:B28"/>
    <mergeCell ref="D20:D28"/>
    <mergeCell ref="D30:D35"/>
    <mergeCell ref="A7:A19"/>
    <mergeCell ref="B7:B19"/>
  </mergeCells>
  <phoneticPr fontId="36" type="noConversion"/>
  <printOptions verticalCentered="1"/>
  <pageMargins left="0.7" right="0.7" top="0.75" bottom="0.75" header="0.3" footer="0.3"/>
  <pageSetup paperSize="9" scale="65" orientation="portrait"/>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view="pageBreakPreview" zoomScale="90" zoomScaleSheetLayoutView="90" workbookViewId="0">
      <selection activeCell="B31" sqref="B31:B37"/>
    </sheetView>
  </sheetViews>
  <sheetFormatPr baseColWidth="10" defaultColWidth="11.5" defaultRowHeight="14" x14ac:dyDescent="0"/>
  <cols>
    <col min="1" max="1" width="9.5" style="365" bestFit="1" customWidth="1"/>
    <col min="2" max="2" width="41.83203125" style="355" bestFit="1" customWidth="1"/>
    <col min="3" max="3" width="37.5" style="356" bestFit="1" customWidth="1"/>
    <col min="4" max="4" width="32.1640625" style="356" bestFit="1" customWidth="1"/>
    <col min="5" max="5" width="19" style="12" customWidth="1"/>
    <col min="6" max="6" width="22.5" style="12" bestFit="1" customWidth="1"/>
    <col min="7" max="7" width="23.5" style="18" bestFit="1" customWidth="1"/>
    <col min="8" max="8" width="28" style="18" bestFit="1" customWidth="1"/>
    <col min="9" max="9" width="15.5" style="18" customWidth="1"/>
    <col min="10" max="10" width="9.5" style="18" customWidth="1"/>
    <col min="11" max="11" width="25.6640625" style="18" customWidth="1"/>
    <col min="12" max="16384" width="11.5" style="12"/>
  </cols>
  <sheetData>
    <row r="1" spans="1:11" s="11" customFormat="1" ht="20">
      <c r="A1" s="832" t="s">
        <v>107</v>
      </c>
      <c r="B1" s="832"/>
      <c r="C1" s="832"/>
      <c r="D1" s="832"/>
      <c r="E1"/>
      <c r="F1"/>
      <c r="G1" s="17"/>
      <c r="H1" s="17"/>
      <c r="I1" s="17"/>
      <c r="J1" s="17"/>
      <c r="K1" s="17"/>
    </row>
    <row r="2" spans="1:11" ht="41.25" customHeight="1">
      <c r="A2" s="824" t="s">
        <v>1137</v>
      </c>
      <c r="B2" s="824"/>
      <c r="C2" s="824"/>
      <c r="D2" s="824"/>
    </row>
    <row r="3" spans="1:11">
      <c r="A3" s="357" t="s">
        <v>8</v>
      </c>
      <c r="B3" s="198" t="s">
        <v>9</v>
      </c>
      <c r="C3" s="358" t="s">
        <v>10</v>
      </c>
      <c r="D3" s="358" t="s">
        <v>14</v>
      </c>
      <c r="F3" s="13"/>
      <c r="G3" s="13"/>
      <c r="H3" s="13"/>
      <c r="I3" s="13"/>
      <c r="J3" s="13"/>
      <c r="K3" s="13"/>
    </row>
    <row r="4" spans="1:11" ht="56">
      <c r="A4" s="54">
        <v>2301</v>
      </c>
      <c r="B4" s="266" t="s">
        <v>1132</v>
      </c>
      <c r="C4" s="165" t="s">
        <v>178</v>
      </c>
      <c r="D4" s="139" t="str">
        <f>CONCATENATE("Verify with housheold questionniare
If 1 --&gt;",A5, "
If 2 or 98 --&gt;",A6)</f>
        <v>Verify with housheold questionniare
If 1 --&gt;2302
If 2 or 98 --&gt;2303</v>
      </c>
      <c r="E4"/>
    </row>
    <row r="5" spans="1:11" ht="168">
      <c r="A5" s="54">
        <f>A4+1</f>
        <v>2302</v>
      </c>
      <c r="B5" s="359" t="s">
        <v>1133</v>
      </c>
      <c r="C5" s="178" t="s">
        <v>17</v>
      </c>
      <c r="D5" s="147" t="s">
        <v>65</v>
      </c>
      <c r="E5"/>
      <c r="F5" s="18"/>
    </row>
    <row r="6" spans="1:11" ht="42">
      <c r="A6" s="54">
        <f>A5+1</f>
        <v>2303</v>
      </c>
      <c r="B6" s="359" t="s">
        <v>179</v>
      </c>
      <c r="C6" s="74" t="s">
        <v>677</v>
      </c>
      <c r="D6" s="289"/>
      <c r="E6"/>
      <c r="F6" s="18"/>
    </row>
    <row r="7" spans="1:11" ht="15">
      <c r="A7" s="836">
        <f>A6+1</f>
        <v>2304</v>
      </c>
      <c r="B7" s="835" t="s">
        <v>180</v>
      </c>
      <c r="C7" s="360" t="s">
        <v>181</v>
      </c>
      <c r="D7" s="837"/>
      <c r="E7"/>
      <c r="F7" s="18"/>
    </row>
    <row r="8" spans="1:11" ht="15">
      <c r="A8" s="836"/>
      <c r="B8" s="835"/>
      <c r="C8" s="360" t="s">
        <v>678</v>
      </c>
      <c r="D8" s="837"/>
      <c r="E8"/>
      <c r="F8" s="18"/>
    </row>
    <row r="9" spans="1:11" ht="15">
      <c r="A9" s="836"/>
      <c r="B9" s="835"/>
      <c r="C9" s="360" t="s">
        <v>155</v>
      </c>
      <c r="D9" s="837"/>
      <c r="E9"/>
      <c r="F9" s="18"/>
    </row>
    <row r="10" spans="1:11" ht="15">
      <c r="A10" s="836"/>
      <c r="B10" s="835"/>
      <c r="C10" s="360" t="s">
        <v>156</v>
      </c>
      <c r="D10" s="837"/>
      <c r="E10"/>
      <c r="F10" s="18"/>
    </row>
    <row r="11" spans="1:11" ht="15">
      <c r="A11" s="836"/>
      <c r="B11" s="835"/>
      <c r="C11" s="360" t="s">
        <v>157</v>
      </c>
      <c r="D11" s="837"/>
      <c r="E11"/>
      <c r="F11" s="18"/>
    </row>
    <row r="12" spans="1:11" ht="15">
      <c r="A12" s="836"/>
      <c r="B12" s="835"/>
      <c r="C12" s="360" t="s">
        <v>158</v>
      </c>
      <c r="D12" s="837"/>
      <c r="E12"/>
      <c r="F12" s="18"/>
    </row>
    <row r="13" spans="1:11" ht="15">
      <c r="A13" s="836"/>
      <c r="B13" s="835"/>
      <c r="C13" s="360" t="s">
        <v>159</v>
      </c>
      <c r="D13" s="837"/>
      <c r="E13"/>
      <c r="F13" s="18"/>
    </row>
    <row r="14" spans="1:11" ht="15">
      <c r="A14" s="836"/>
      <c r="B14" s="835"/>
      <c r="C14" s="360" t="s">
        <v>160</v>
      </c>
      <c r="D14" s="837"/>
      <c r="E14"/>
      <c r="F14" s="18"/>
    </row>
    <row r="15" spans="1:11" ht="15">
      <c r="A15" s="836"/>
      <c r="B15" s="835"/>
      <c r="C15" s="360" t="s">
        <v>161</v>
      </c>
      <c r="D15" s="837"/>
      <c r="E15"/>
      <c r="F15" s="18"/>
    </row>
    <row r="16" spans="1:11" ht="15">
      <c r="A16" s="836"/>
      <c r="B16" s="835"/>
      <c r="C16" s="360" t="s">
        <v>162</v>
      </c>
      <c r="D16" s="837"/>
      <c r="E16"/>
      <c r="F16" s="18"/>
    </row>
    <row r="17" spans="1:6" ht="15">
      <c r="A17" s="836"/>
      <c r="B17" s="835"/>
      <c r="C17" s="360" t="s">
        <v>163</v>
      </c>
      <c r="D17" s="837"/>
      <c r="E17"/>
      <c r="F17" s="18"/>
    </row>
    <row r="18" spans="1:6" ht="15">
      <c r="A18" s="836"/>
      <c r="B18" s="835"/>
      <c r="C18" s="360" t="s">
        <v>164</v>
      </c>
      <c r="D18" s="837"/>
      <c r="E18"/>
      <c r="F18" s="18"/>
    </row>
    <row r="19" spans="1:6" ht="15">
      <c r="A19" s="836"/>
      <c r="B19" s="835"/>
      <c r="C19" s="361" t="s">
        <v>182</v>
      </c>
      <c r="D19" s="837"/>
      <c r="E19"/>
      <c r="F19" s="18"/>
    </row>
    <row r="20" spans="1:6">
      <c r="A20" s="836">
        <f>A7+1</f>
        <v>2305</v>
      </c>
      <c r="B20" s="838" t="s">
        <v>679</v>
      </c>
      <c r="C20" s="76" t="s">
        <v>15</v>
      </c>
      <c r="D20" s="833" t="s">
        <v>67</v>
      </c>
      <c r="E20"/>
      <c r="F20" s="18"/>
    </row>
    <row r="21" spans="1:6" ht="15">
      <c r="A21" s="836"/>
      <c r="B21" s="838"/>
      <c r="C21" s="360" t="s">
        <v>185</v>
      </c>
      <c r="D21" s="834"/>
      <c r="F21" s="18"/>
    </row>
    <row r="22" spans="1:6" ht="15">
      <c r="A22" s="836"/>
      <c r="B22" s="838"/>
      <c r="C22" s="360" t="s">
        <v>186</v>
      </c>
      <c r="D22" s="834"/>
      <c r="F22" s="18"/>
    </row>
    <row r="23" spans="1:6" ht="15">
      <c r="A23" s="836"/>
      <c r="B23" s="838"/>
      <c r="C23" s="360" t="s">
        <v>187</v>
      </c>
      <c r="D23" s="834"/>
      <c r="F23" s="18"/>
    </row>
    <row r="24" spans="1:6" ht="15">
      <c r="A24" s="836"/>
      <c r="B24" s="838"/>
      <c r="C24" s="360" t="s">
        <v>188</v>
      </c>
      <c r="D24" s="834"/>
      <c r="F24" s="18"/>
    </row>
    <row r="25" spans="1:6" ht="15">
      <c r="A25" s="836"/>
      <c r="B25" s="838"/>
      <c r="C25" s="360" t="s">
        <v>189</v>
      </c>
      <c r="D25" s="834"/>
      <c r="F25" s="18"/>
    </row>
    <row r="26" spans="1:6" ht="15">
      <c r="A26" s="836"/>
      <c r="B26" s="838"/>
      <c r="C26" s="360" t="s">
        <v>190</v>
      </c>
      <c r="D26" s="834"/>
      <c r="F26" s="18"/>
    </row>
    <row r="27" spans="1:6" ht="15">
      <c r="A27" s="836"/>
      <c r="B27" s="838"/>
      <c r="C27" s="361" t="s">
        <v>183</v>
      </c>
      <c r="D27" s="834"/>
      <c r="F27" s="18"/>
    </row>
    <row r="28" spans="1:6" ht="15">
      <c r="A28" s="836"/>
      <c r="B28" s="838"/>
      <c r="C28" s="361" t="s">
        <v>184</v>
      </c>
      <c r="D28" s="834"/>
      <c r="F28" s="18"/>
    </row>
    <row r="29" spans="1:6" ht="84">
      <c r="A29" s="54">
        <f>A20+1</f>
        <v>2306</v>
      </c>
      <c r="B29" s="291" t="s">
        <v>1069</v>
      </c>
      <c r="C29" s="621" t="s">
        <v>1083</v>
      </c>
      <c r="D29" s="318"/>
      <c r="E29"/>
      <c r="F29" s="18"/>
    </row>
    <row r="30" spans="1:6">
      <c r="A30" s="836">
        <f>A29+1</f>
        <v>2307</v>
      </c>
      <c r="B30" s="835" t="s">
        <v>191</v>
      </c>
      <c r="C30" s="303"/>
      <c r="D30" s="833" t="s">
        <v>21</v>
      </c>
      <c r="E30"/>
      <c r="F30" s="18"/>
    </row>
    <row r="31" spans="1:6" ht="15">
      <c r="A31" s="836"/>
      <c r="B31" s="835"/>
      <c r="C31" s="360" t="s">
        <v>194</v>
      </c>
      <c r="D31" s="834"/>
      <c r="F31" s="18"/>
    </row>
    <row r="32" spans="1:6" ht="15">
      <c r="A32" s="836"/>
      <c r="B32" s="835"/>
      <c r="C32" s="360" t="s">
        <v>195</v>
      </c>
      <c r="D32" s="834"/>
      <c r="F32" s="18"/>
    </row>
    <row r="33" spans="1:6" ht="15">
      <c r="A33" s="836"/>
      <c r="B33" s="835"/>
      <c r="C33" s="360" t="s">
        <v>196</v>
      </c>
      <c r="D33" s="834"/>
      <c r="F33" s="18"/>
    </row>
    <row r="34" spans="1:6" ht="15">
      <c r="A34" s="836"/>
      <c r="B34" s="835"/>
      <c r="C34" s="360" t="s">
        <v>197</v>
      </c>
      <c r="D34" s="834"/>
      <c r="F34" s="18"/>
    </row>
    <row r="35" spans="1:6" ht="15">
      <c r="A35" s="836"/>
      <c r="B35" s="835"/>
      <c r="C35" s="362" t="s">
        <v>192</v>
      </c>
      <c r="D35" s="834"/>
      <c r="F35" s="18"/>
    </row>
    <row r="36" spans="1:6" ht="15">
      <c r="A36" s="836"/>
      <c r="B36" s="835"/>
      <c r="C36" s="362" t="s">
        <v>193</v>
      </c>
      <c r="D36" s="834"/>
      <c r="F36" s="18"/>
    </row>
    <row r="37" spans="1:6">
      <c r="A37" s="363"/>
      <c r="B37" s="364"/>
      <c r="C37" s="363"/>
      <c r="D37" s="363"/>
      <c r="F37" s="18"/>
    </row>
    <row r="38" spans="1:6">
      <c r="A38" s="363"/>
      <c r="B38" s="364"/>
      <c r="C38" s="363"/>
      <c r="D38" s="363"/>
      <c r="E38" s="177"/>
      <c r="F38" s="18"/>
    </row>
    <row r="39" spans="1:6">
      <c r="A39" s="363"/>
      <c r="B39" s="364"/>
      <c r="C39" s="363"/>
      <c r="D39" s="363"/>
    </row>
    <row r="40" spans="1:6">
      <c r="A40" s="363"/>
      <c r="B40" s="364"/>
      <c r="C40" s="363"/>
      <c r="D40" s="363"/>
    </row>
    <row r="41" spans="1:6">
      <c r="A41" s="363"/>
      <c r="B41" s="364"/>
      <c r="C41" s="363"/>
      <c r="D41" s="363"/>
      <c r="E41"/>
    </row>
    <row r="42" spans="1:6">
      <c r="A42" s="363"/>
      <c r="B42" s="364"/>
      <c r="C42" s="363"/>
      <c r="D42" s="363"/>
      <c r="E42"/>
    </row>
    <row r="43" spans="1:6">
      <c r="A43" s="363"/>
      <c r="B43" s="364"/>
      <c r="C43" s="363"/>
      <c r="D43" s="363"/>
      <c r="E43"/>
    </row>
    <row r="44" spans="1:6">
      <c r="A44" s="363"/>
      <c r="B44" s="364"/>
      <c r="C44" s="363"/>
      <c r="D44" s="363"/>
      <c r="E44"/>
    </row>
    <row r="45" spans="1:6">
      <c r="A45" s="363"/>
      <c r="B45" s="364"/>
      <c r="C45" s="363"/>
      <c r="D45" s="363"/>
      <c r="E45"/>
    </row>
    <row r="46" spans="1:6">
      <c r="A46" s="363"/>
      <c r="B46" s="364"/>
      <c r="C46" s="363"/>
      <c r="D46" s="363"/>
      <c r="E46"/>
    </row>
    <row r="47" spans="1:6">
      <c r="A47" s="363"/>
      <c r="B47" s="364"/>
      <c r="C47" s="363"/>
      <c r="D47" s="363"/>
      <c r="E47"/>
    </row>
    <row r="48" spans="1:6">
      <c r="A48" s="363"/>
      <c r="B48" s="364"/>
      <c r="C48" s="363"/>
      <c r="D48" s="363"/>
      <c r="E48"/>
    </row>
    <row r="49" spans="1:5">
      <c r="A49" s="363"/>
      <c r="B49" s="364"/>
      <c r="C49" s="363"/>
      <c r="D49" s="363"/>
      <c r="E49"/>
    </row>
    <row r="50" spans="1:5">
      <c r="A50" s="363"/>
      <c r="B50" s="364"/>
      <c r="C50" s="363"/>
      <c r="D50" s="363"/>
      <c r="E50"/>
    </row>
    <row r="51" spans="1:5">
      <c r="A51" s="363"/>
      <c r="B51" s="364"/>
      <c r="C51" s="363"/>
      <c r="E51"/>
    </row>
  </sheetData>
  <customSheetViews>
    <customSheetView guid="{31A12346-0F01-1349-8588-78911923E3FD}" scale="90" showPageBreaks="1" printArea="1">
      <selection activeCell="B31" sqref="B31:B37"/>
      <printOptions verticalCentered="1"/>
      <pageSetup paperSize="9" scale="65" orientation="portrait"/>
      <headerFooter alignWithMargins="0"/>
    </customSheetView>
    <customSheetView guid="{A57FA7A2-D613-4CB4-A390-3CAB141D409F}" scale="90" showPageBreaks="1" fitToPage="1" printArea="1" view="pageBreakPreview" topLeftCell="A2">
      <selection activeCell="B4" sqref="B4"/>
      <rowBreaks count="1" manualBreakCount="1">
        <brk id="19" max="3" man="1"/>
      </rowBreaks>
      <printOptions verticalCentered="1"/>
      <pageSetup paperSize="9" scale="72" fitToHeight="2" orientation="portrait"/>
      <headerFooter alignWithMargins="0"/>
    </customSheetView>
    <customSheetView guid="{54863B59-C278-4DB5-9C1C-3A520E929F98}" scale="90" showPageBreaks="1" fitToPage="1" printArea="1" view="pageBreakPreview" topLeftCell="A2">
      <selection activeCell="B4" sqref="B4"/>
      <rowBreaks count="1" manualBreakCount="1">
        <brk id="19" max="3" man="1"/>
      </rowBreaks>
      <printOptions verticalCentered="1"/>
      <pageSetup paperSize="9" scale="72" fitToHeight="2" orientation="portrait"/>
      <headerFooter alignWithMargins="0"/>
    </customSheetView>
    <customSheetView guid="{4678BB01-2F1C-6343-A784-E4537624D67F}" scale="90" showPageBreaks="1" printArea="1" showRuler="0">
      <selection activeCell="B30" sqref="B30"/>
      <printOptions verticalCentered="1"/>
      <pageSetup paperSize="9" scale="65" orientation="portrait"/>
      <headerFooter alignWithMargins="0"/>
    </customSheetView>
    <customSheetView guid="{211E177F-00B4-45FC-A077-2978117784FC}" scale="90" showPageBreaks="1" fitToPage="1" printArea="1" view="pageBreakPreview" topLeftCell="A2">
      <selection activeCell="B4" sqref="B4"/>
      <rowBreaks count="1" manualBreakCount="1">
        <brk id="19" max="3" man="1"/>
      </rowBreaks>
      <printOptions verticalCentered="1"/>
      <pageSetup paperSize="9" scale="72" fitToHeight="2" orientation="portrait"/>
      <headerFooter alignWithMargins="0"/>
    </customSheetView>
    <customSheetView guid="{6EB9EEAF-1FA0-4880-9AFC-C65C1683DA1A}" scale="90" showPageBreaks="1" fitToPage="1" printArea="1" view="pageBreakPreview">
      <selection activeCell="B4" sqref="B4"/>
      <rowBreaks count="1" manualBreakCount="1">
        <brk id="19" max="3" man="1"/>
      </rowBreaks>
      <printOptions verticalCentered="1"/>
      <pageSetup paperSize="9" scale="72" fitToHeight="2" orientation="portrait"/>
      <headerFooter alignWithMargins="0"/>
    </customSheetView>
  </customSheetViews>
  <mergeCells count="11">
    <mergeCell ref="A1:D1"/>
    <mergeCell ref="A2:D2"/>
    <mergeCell ref="D30:D36"/>
    <mergeCell ref="B30:B36"/>
    <mergeCell ref="A30:A36"/>
    <mergeCell ref="A7:A19"/>
    <mergeCell ref="B7:B19"/>
    <mergeCell ref="D7:D19"/>
    <mergeCell ref="A20:A28"/>
    <mergeCell ref="B20:B28"/>
    <mergeCell ref="D20:D28"/>
  </mergeCells>
  <phoneticPr fontId="36" type="noConversion"/>
  <printOptions verticalCentered="1"/>
  <pageMargins left="0.7" right="0.7" top="0.75" bottom="0.75" header="0.3" footer="0.3"/>
  <pageSetup paperSize="9" scale="65" orientation="portrait"/>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view="pageBreakPreview" topLeftCell="A8" zoomScale="114" zoomScaleSheetLayoutView="115" workbookViewId="0">
      <selection activeCell="G14" sqref="G14"/>
    </sheetView>
  </sheetViews>
  <sheetFormatPr baseColWidth="10" defaultColWidth="11.5" defaultRowHeight="14" x14ac:dyDescent="0"/>
  <cols>
    <col min="1" max="1" width="9.5" style="365" bestFit="1" customWidth="1"/>
    <col min="2" max="2" width="25.33203125" style="367" bestFit="1" customWidth="1"/>
    <col min="3" max="3" width="20.1640625" style="356" bestFit="1" customWidth="1"/>
    <col min="4" max="4" width="19.1640625" style="356" bestFit="1" customWidth="1"/>
    <col min="5" max="5" width="16" style="366" bestFit="1" customWidth="1"/>
    <col min="6" max="6" width="15.6640625" style="366" bestFit="1" customWidth="1"/>
    <col min="7" max="7" width="18.83203125" style="366" bestFit="1" customWidth="1"/>
    <col min="8" max="16384" width="11.5" style="12"/>
  </cols>
  <sheetData>
    <row r="1" spans="1:10" ht="20">
      <c r="B1" s="842" t="s">
        <v>107</v>
      </c>
      <c r="C1" s="843"/>
      <c r="D1" s="843"/>
      <c r="E1" s="843"/>
      <c r="F1" s="843"/>
    </row>
    <row r="2" spans="1:10" ht="15">
      <c r="A2" s="839" t="s">
        <v>198</v>
      </c>
      <c r="B2" s="839"/>
      <c r="C2" s="839"/>
      <c r="D2" s="839"/>
      <c r="E2" s="839"/>
      <c r="F2" s="839"/>
      <c r="G2" s="839"/>
    </row>
    <row r="3" spans="1:10" ht="28">
      <c r="A3" s="354"/>
      <c r="C3" s="368"/>
      <c r="D3" s="700" t="s">
        <v>1138</v>
      </c>
      <c r="E3" s="199"/>
      <c r="F3" s="199"/>
      <c r="G3" s="369"/>
    </row>
    <row r="4" spans="1:10" ht="15">
      <c r="A4" s="357" t="s">
        <v>8</v>
      </c>
      <c r="B4" s="370" t="s">
        <v>9</v>
      </c>
      <c r="C4" s="358" t="s">
        <v>68</v>
      </c>
      <c r="D4" s="358" t="s">
        <v>14</v>
      </c>
      <c r="E4" s="199"/>
      <c r="F4" s="199"/>
      <c r="G4" s="840"/>
      <c r="H4" s="841"/>
      <c r="I4" s="841"/>
      <c r="J4" s="841"/>
    </row>
    <row r="5" spans="1:10" s="20" customFormat="1" ht="98">
      <c r="A5" s="371">
        <v>2401</v>
      </c>
      <c r="B5" s="188" t="s">
        <v>199</v>
      </c>
      <c r="C5" s="183" t="s">
        <v>200</v>
      </c>
      <c r="D5" s="120" t="str">
        <f>CONCATENATE("Provide numerical textboxes or drop down menus                                               Skip Pattern: If sum of Males and females = 0 --&gt; Q", A14, "
If age&lt;15, --&gt;Q",A14)</f>
        <v>Provide numerical textboxes or drop down menus                                               Skip Pattern: If sum of Males and females = 0 --&gt; Q2411
If age&lt;15, --&gt;Q2411</v>
      </c>
      <c r="E5" s="641"/>
      <c r="F5" s="199"/>
      <c r="G5" s="94"/>
    </row>
    <row r="6" spans="1:10" s="22" customFormat="1" ht="56">
      <c r="A6" s="372">
        <v>2402</v>
      </c>
      <c r="B6" s="188" t="s">
        <v>201</v>
      </c>
      <c r="C6" s="184" t="s">
        <v>150</v>
      </c>
      <c r="D6" s="121" t="str">
        <f>CONCATENATE("
If 2 or 98 --&gt; Q", A14)</f>
        <v xml:space="preserve">
If 2 or 98 --&gt; Q2411</v>
      </c>
      <c r="E6" s="96"/>
      <c r="F6" s="97"/>
      <c r="G6" s="97"/>
    </row>
    <row r="7" spans="1:10" s="22" customFormat="1" ht="42">
      <c r="A7" s="292">
        <v>2403</v>
      </c>
      <c r="B7" s="188" t="s">
        <v>202</v>
      </c>
      <c r="C7" s="183" t="s">
        <v>680</v>
      </c>
      <c r="D7" s="120" t="s">
        <v>87</v>
      </c>
      <c r="E7" s="96"/>
      <c r="F7" s="97"/>
      <c r="G7" s="97"/>
    </row>
    <row r="8" spans="1:10" s="21" customFormat="1">
      <c r="A8" s="373"/>
      <c r="B8" s="189"/>
      <c r="C8" s="98"/>
      <c r="D8" s="97"/>
      <c r="E8" s="97"/>
      <c r="F8" s="97"/>
      <c r="G8" s="97"/>
    </row>
    <row r="9" spans="1:10" s="185" customFormat="1">
      <c r="A9" s="292">
        <f>A7+1</f>
        <v>2404</v>
      </c>
      <c r="B9" s="134">
        <f t="shared" ref="B9:G9" si="0">A9+1</f>
        <v>2405</v>
      </c>
      <c r="C9" s="292">
        <f t="shared" si="0"/>
        <v>2406</v>
      </c>
      <c r="D9" s="292">
        <f t="shared" si="0"/>
        <v>2407</v>
      </c>
      <c r="E9" s="292">
        <f t="shared" si="0"/>
        <v>2408</v>
      </c>
      <c r="F9" s="99">
        <f t="shared" si="0"/>
        <v>2409</v>
      </c>
      <c r="G9" s="99">
        <f t="shared" si="0"/>
        <v>2410</v>
      </c>
    </row>
    <row r="10" spans="1:10" s="22" customFormat="1" ht="43" thickBot="1">
      <c r="A10" s="186" t="s">
        <v>203</v>
      </c>
      <c r="B10" s="190" t="s">
        <v>204</v>
      </c>
      <c r="C10" s="374" t="s">
        <v>205</v>
      </c>
      <c r="D10" s="187" t="s">
        <v>207</v>
      </c>
      <c r="E10" s="187" t="s">
        <v>209</v>
      </c>
      <c r="F10" s="187" t="s">
        <v>210</v>
      </c>
      <c r="G10" s="187" t="s">
        <v>211</v>
      </c>
    </row>
    <row r="11" spans="1:10" s="22" customFormat="1" ht="57" thickBot="1">
      <c r="A11" s="292">
        <v>1</v>
      </c>
      <c r="B11" s="191"/>
      <c r="C11" s="170" t="s">
        <v>206</v>
      </c>
      <c r="D11" s="170" t="s">
        <v>208</v>
      </c>
      <c r="E11" s="195" t="s">
        <v>681</v>
      </c>
      <c r="F11" s="77" t="s">
        <v>18</v>
      </c>
      <c r="G11" s="77" t="s">
        <v>682</v>
      </c>
    </row>
    <row r="12" spans="1:10" s="22" customFormat="1" ht="35.25" customHeight="1">
      <c r="A12" s="292">
        <v>2</v>
      </c>
      <c r="B12" s="188"/>
      <c r="C12" s="305"/>
      <c r="D12" s="303" t="str">
        <f>CONCATENATE("If Q",D9,"=2 or 98--&gt;Q",F9)</f>
        <v>If Q2407=2 or 98--&gt;Q2409</v>
      </c>
      <c r="E12" s="303"/>
      <c r="F12" s="303"/>
      <c r="G12" s="303" t="str">
        <f>CONCATENATE("Number of rows equals the sum of males and females provided in ",A7)</f>
        <v>Number of rows equals the sum of males and females provided in 2403</v>
      </c>
    </row>
    <row r="13" spans="1:10" s="22" customFormat="1">
      <c r="A13" s="373"/>
      <c r="B13" s="192"/>
      <c r="C13" s="98"/>
      <c r="D13" s="97"/>
      <c r="E13" s="97"/>
      <c r="F13" s="97"/>
      <c r="G13" s="97"/>
    </row>
    <row r="14" spans="1:10" s="22" customFormat="1" ht="56">
      <c r="A14" s="372">
        <f>G9+1</f>
        <v>2411</v>
      </c>
      <c r="B14" s="375" t="s">
        <v>212</v>
      </c>
      <c r="C14" s="196" t="s">
        <v>213</v>
      </c>
      <c r="D14" s="95" t="str">
        <f>CONCATENATE("
If 2 or 98 --&gt;  Q",A20
)</f>
        <v xml:space="preserve">
If 2 or 98 --&gt;  Q2417</v>
      </c>
      <c r="E14" s="199"/>
      <c r="F14" s="97"/>
      <c r="G14" s="97"/>
    </row>
    <row r="15" spans="1:10" s="22" customFormat="1" ht="42">
      <c r="A15" s="372">
        <f t="shared" ref="A15:A21" si="1">A14+1</f>
        <v>2412</v>
      </c>
      <c r="B15" s="191" t="s">
        <v>214</v>
      </c>
      <c r="C15" s="183" t="s">
        <v>200</v>
      </c>
      <c r="D15" s="95" t="s">
        <v>88</v>
      </c>
      <c r="E15" s="199"/>
      <c r="F15" s="96"/>
      <c r="G15" s="96"/>
    </row>
    <row r="16" spans="1:10" s="22" customFormat="1" ht="42">
      <c r="A16" s="372">
        <f t="shared" si="1"/>
        <v>2413</v>
      </c>
      <c r="B16" s="188" t="s">
        <v>683</v>
      </c>
      <c r="C16" s="184" t="s">
        <v>215</v>
      </c>
      <c r="D16" s="95" t="str">
        <f>CONCATENATE("
If 2 or 98 --&gt; Q",A18)</f>
        <v xml:space="preserve">
If 2 or 98 --&gt; Q2415</v>
      </c>
      <c r="E16" s="199"/>
      <c r="F16" s="96"/>
      <c r="G16" s="96"/>
    </row>
    <row r="17" spans="1:7" s="22" customFormat="1" ht="42">
      <c r="A17" s="372">
        <f t="shared" si="1"/>
        <v>2414</v>
      </c>
      <c r="B17" s="188" t="s">
        <v>216</v>
      </c>
      <c r="C17" s="183" t="s">
        <v>217</v>
      </c>
      <c r="D17" s="95" t="s">
        <v>88</v>
      </c>
      <c r="E17" s="199"/>
      <c r="F17" s="96"/>
      <c r="G17" s="96"/>
    </row>
    <row r="18" spans="1:7" s="22" customFormat="1" ht="42">
      <c r="A18" s="372">
        <f t="shared" si="1"/>
        <v>2415</v>
      </c>
      <c r="B18" s="193" t="s">
        <v>218</v>
      </c>
      <c r="C18" s="184" t="s">
        <v>215</v>
      </c>
      <c r="D18" s="95" t="str">
        <f>CONCATENATE("If 2 or 98 --&gt; Q",A20)</f>
        <v>If 2 or 98 --&gt; Q2417</v>
      </c>
      <c r="E18" s="199"/>
      <c r="F18" s="96"/>
      <c r="G18" s="96"/>
    </row>
    <row r="19" spans="1:7" s="22" customFormat="1" ht="42">
      <c r="A19" s="372">
        <f t="shared" si="1"/>
        <v>2416</v>
      </c>
      <c r="B19" s="193" t="s">
        <v>219</v>
      </c>
      <c r="C19" s="183" t="s">
        <v>217</v>
      </c>
      <c r="D19" s="95" t="s">
        <v>88</v>
      </c>
      <c r="E19" s="199"/>
      <c r="F19" s="96"/>
      <c r="G19" s="96"/>
    </row>
    <row r="20" spans="1:7" s="22" customFormat="1" ht="56">
      <c r="A20" s="372">
        <f t="shared" si="1"/>
        <v>2417</v>
      </c>
      <c r="B20" s="188" t="s">
        <v>684</v>
      </c>
      <c r="C20" s="302" t="s">
        <v>221</v>
      </c>
      <c r="D20" s="95"/>
      <c r="E20" s="199"/>
      <c r="F20" s="97"/>
      <c r="G20" s="97"/>
    </row>
    <row r="21" spans="1:7" s="22" customFormat="1" ht="57" thickBot="1">
      <c r="A21" s="372">
        <f t="shared" si="1"/>
        <v>2418</v>
      </c>
      <c r="B21" s="194" t="s">
        <v>220</v>
      </c>
      <c r="C21" s="302" t="s">
        <v>221</v>
      </c>
      <c r="D21" s="100"/>
      <c r="E21" s="199"/>
      <c r="F21" s="94"/>
      <c r="G21" s="97"/>
    </row>
    <row r="24" spans="1:7" ht="12.75" customHeight="1"/>
    <row r="25" spans="1:7" ht="12.75" customHeight="1"/>
    <row r="26" spans="1:7" ht="12.75" customHeight="1"/>
    <row r="27" spans="1:7" ht="12.75" customHeight="1"/>
    <row r="28" spans="1:7" ht="12.75" customHeight="1"/>
    <row r="29" spans="1:7" ht="13.5" customHeight="1"/>
  </sheetData>
  <customSheetViews>
    <customSheetView guid="{31A12346-0F01-1349-8588-78911923E3FD}" scale="114" showPageBreaks="1" printArea="1" topLeftCell="A8">
      <selection activeCell="G14" sqref="G14"/>
      <printOptions verticalCentered="1"/>
      <pageSetup paperSize="9" scale="60" orientation="portrait" horizontalDpi="4294967293" verticalDpi="4294967293"/>
      <headerFooter alignWithMargins="0"/>
    </customSheetView>
    <customSheetView guid="{A57FA7A2-D613-4CB4-A390-3CAB141D409F}" scale="115" showPageBreaks="1" printArea="1" view="pageBreakPreview" topLeftCell="A16">
      <selection activeCell="D4" sqref="D4"/>
      <rowBreaks count="1" manualBreakCount="1">
        <brk id="15" max="6" man="1"/>
      </rowBreaks>
      <printOptions verticalCentered="1"/>
      <pageSetup paperSize="9" scale="89" fitToHeight="2" orientation="landscape"/>
      <headerFooter alignWithMargins="0"/>
    </customSheetView>
    <customSheetView guid="{54863B59-C278-4DB5-9C1C-3A520E929F98}" scale="115" showPageBreaks="1" printArea="1" view="pageBreakPreview" topLeftCell="A16">
      <selection activeCell="D4" sqref="D4"/>
      <rowBreaks count="1" manualBreakCount="1">
        <brk id="15" max="6" man="1"/>
      </rowBreaks>
      <printOptions verticalCentered="1"/>
      <pageSetup paperSize="9" scale="89" fitToHeight="2" orientation="landscape"/>
      <headerFooter alignWithMargins="0"/>
    </customSheetView>
    <customSheetView guid="{4678BB01-2F1C-6343-A784-E4537624D67F}" scale="114" showPageBreaks="1" printArea="1" showRuler="0">
      <selection activeCell="E3" sqref="E3:F3"/>
      <printOptions verticalCentered="1"/>
      <pageSetup paperSize="9" scale="60" orientation="portrait" horizontalDpi="4294967293" verticalDpi="4294967293"/>
      <headerFooter alignWithMargins="0"/>
    </customSheetView>
    <customSheetView guid="{211E177F-00B4-45FC-A077-2978117784FC}" scale="115" showPageBreaks="1" printArea="1" view="pageBreakPreview" topLeftCell="A16">
      <selection activeCell="D4" sqref="D4"/>
      <rowBreaks count="1" manualBreakCount="1">
        <brk id="15" max="6" man="1"/>
      </rowBreaks>
      <printOptions verticalCentered="1"/>
      <pageSetup paperSize="9" scale="89" fitToHeight="2" orientation="landscape"/>
      <headerFooter alignWithMargins="0"/>
    </customSheetView>
    <customSheetView guid="{6EB9EEAF-1FA0-4880-9AFC-C65C1683DA1A}" scale="115" showPageBreaks="1" printArea="1" view="pageBreakPreview">
      <selection activeCell="C14" sqref="C14"/>
      <rowBreaks count="1" manualBreakCount="1">
        <brk id="15" max="6" man="1"/>
      </rowBreaks>
      <printOptions verticalCentered="1"/>
      <pageSetup paperSize="9" scale="89" fitToHeight="2" orientation="landscape"/>
      <headerFooter alignWithMargins="0"/>
    </customSheetView>
  </customSheetViews>
  <mergeCells count="3">
    <mergeCell ref="A2:G2"/>
    <mergeCell ref="G4:J4"/>
    <mergeCell ref="B1:F1"/>
  </mergeCells>
  <phoneticPr fontId="36" type="noConversion"/>
  <printOptions verticalCentered="1"/>
  <pageMargins left="0.7" right="0.7" top="0.75" bottom="0.75" header="0.3" footer="0.3"/>
  <pageSetup paperSize="9" scale="60" orientation="portrait" horizontalDpi="4294967293" verticalDpi="4294967293"/>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view="pageBreakPreview" topLeftCell="B8" zoomScale="117" zoomScaleSheetLayoutView="100" workbookViewId="0">
      <selection activeCell="E9" sqref="E9"/>
    </sheetView>
  </sheetViews>
  <sheetFormatPr baseColWidth="10" defaultColWidth="11.5" defaultRowHeight="14" x14ac:dyDescent="0"/>
  <cols>
    <col min="1" max="1" width="8.6640625" style="48" customWidth="1"/>
    <col min="2" max="2" width="35.1640625" style="204" customWidth="1"/>
    <col min="3" max="3" width="36.6640625" style="378" bestFit="1" customWidth="1"/>
    <col min="4" max="4" width="33.83203125" style="379" bestFit="1" customWidth="1"/>
  </cols>
  <sheetData>
    <row r="1" spans="1:5" s="199" customFormat="1" ht="20">
      <c r="A1" s="380"/>
      <c r="B1" s="844" t="s">
        <v>107</v>
      </c>
      <c r="C1" s="844"/>
      <c r="D1" s="844"/>
    </row>
    <row r="2" spans="1:5" s="199" customFormat="1" ht="15">
      <c r="A2" s="839" t="s">
        <v>222</v>
      </c>
      <c r="B2" s="839"/>
      <c r="C2" s="839"/>
      <c r="D2" s="839"/>
    </row>
    <row r="3" spans="1:5" s="199" customFormat="1">
      <c r="A3" s="354"/>
      <c r="B3" s="355"/>
      <c r="C3" s="376" t="s">
        <v>1138</v>
      </c>
      <c r="D3" s="377"/>
    </row>
    <row r="4" spans="1:5" s="199" customFormat="1" ht="28">
      <c r="A4" s="101" t="s">
        <v>8</v>
      </c>
      <c r="B4" s="198" t="s">
        <v>9</v>
      </c>
      <c r="C4" s="198" t="s">
        <v>13</v>
      </c>
      <c r="D4" s="102" t="s">
        <v>14</v>
      </c>
    </row>
    <row r="5" spans="1:5" s="199" customFormat="1" ht="85">
      <c r="A5" s="54">
        <v>2501</v>
      </c>
      <c r="B5" s="207" t="s">
        <v>223</v>
      </c>
      <c r="C5" s="201" t="s">
        <v>224</v>
      </c>
      <c r="D5" s="77"/>
    </row>
    <row r="6" spans="1:5" s="199" customFormat="1" ht="109">
      <c r="A6" s="54">
        <f>A5+1</f>
        <v>2502</v>
      </c>
      <c r="B6" s="202" t="s">
        <v>225</v>
      </c>
      <c r="C6" s="201" t="s">
        <v>1070</v>
      </c>
      <c r="D6" s="781" t="s">
        <v>43</v>
      </c>
      <c r="E6" s="783"/>
    </row>
    <row r="7" spans="1:5" s="199" customFormat="1" ht="112">
      <c r="A7" s="54">
        <f t="shared" ref="A7:A11" si="0">A6+1</f>
        <v>2503</v>
      </c>
      <c r="B7" s="202" t="s">
        <v>686</v>
      </c>
      <c r="C7" s="231" t="s">
        <v>687</v>
      </c>
      <c r="D7" s="77" t="s">
        <v>43</v>
      </c>
    </row>
    <row r="8" spans="1:5" s="199" customFormat="1" ht="57.75" customHeight="1">
      <c r="A8" s="54">
        <f t="shared" si="0"/>
        <v>2504</v>
      </c>
      <c r="B8" s="202" t="s">
        <v>226</v>
      </c>
      <c r="C8" s="304" t="s">
        <v>227</v>
      </c>
      <c r="D8" s="77" t="str">
        <f>CONCATENATE("
If 2 or 98 --&gt;Q",A10
)</f>
        <v xml:space="preserve">
If 2 or 98 --&gt;Q2506</v>
      </c>
    </row>
    <row r="9" spans="1:5" s="199" customFormat="1" ht="247.5" customHeight="1">
      <c r="A9" s="54">
        <f t="shared" si="0"/>
        <v>2505</v>
      </c>
      <c r="B9" s="202" t="s">
        <v>228</v>
      </c>
      <c r="C9" s="304" t="s">
        <v>1101</v>
      </c>
      <c r="D9" s="133" t="s">
        <v>69</v>
      </c>
    </row>
    <row r="10" spans="1:5" s="199" customFormat="1" ht="66.75" customHeight="1">
      <c r="A10" s="54">
        <f t="shared" si="0"/>
        <v>2506</v>
      </c>
      <c r="B10" s="202" t="s">
        <v>230</v>
      </c>
      <c r="C10" s="304" t="s">
        <v>231</v>
      </c>
      <c r="D10" s="77" t="str">
        <f>CONCATENATE("
If 2 or 98 --&gt;Q",A14)</f>
        <v xml:space="preserve">
If 2 or 98 --&gt;Q2510</v>
      </c>
    </row>
    <row r="11" spans="1:5" s="199" customFormat="1" ht="112">
      <c r="A11" s="54">
        <f t="shared" si="0"/>
        <v>2507</v>
      </c>
      <c r="B11" s="202" t="s">
        <v>232</v>
      </c>
      <c r="C11" s="304" t="s">
        <v>685</v>
      </c>
      <c r="D11" s="77" t="s">
        <v>43</v>
      </c>
    </row>
    <row r="12" spans="1:5" ht="56">
      <c r="A12" s="48">
        <f>A11+1</f>
        <v>2508</v>
      </c>
      <c r="B12" s="204" t="s">
        <v>688</v>
      </c>
      <c r="C12" s="622" t="s">
        <v>689</v>
      </c>
    </row>
    <row r="13" spans="1:5" ht="98">
      <c r="A13" s="48">
        <f>A12+1</f>
        <v>2509</v>
      </c>
      <c r="B13" s="623" t="s">
        <v>1071</v>
      </c>
      <c r="C13" s="622" t="s">
        <v>1072</v>
      </c>
    </row>
    <row r="14" spans="1:5" ht="70">
      <c r="A14" s="48">
        <f>A13+1</f>
        <v>2510</v>
      </c>
      <c r="B14" s="623" t="s">
        <v>691</v>
      </c>
      <c r="C14" s="622" t="s">
        <v>690</v>
      </c>
    </row>
    <row r="15" spans="1:5" ht="70">
      <c r="A15" s="48">
        <f>A14+1</f>
        <v>2511</v>
      </c>
      <c r="B15" s="623" t="s">
        <v>692</v>
      </c>
      <c r="C15" s="622" t="s">
        <v>1104</v>
      </c>
    </row>
  </sheetData>
  <customSheetViews>
    <customSheetView guid="{31A12346-0F01-1349-8588-78911923E3FD}" scale="117" showPageBreaks="1" printArea="1" topLeftCell="B8">
      <selection activeCell="E9" sqref="E9"/>
      <pageSetup paperSize="9" scale="39" fitToWidth="5" orientation="portrait"/>
    </customSheetView>
    <customSheetView guid="{A57FA7A2-D613-4CB4-A390-3CAB141D409F}" showPageBreaks="1" fitToPage="1" printArea="1" view="pageBreakPreview" topLeftCell="A13">
      <selection activeCell="C14" sqref="C14"/>
      <pageSetup paperSize="9" scale="63" orientation="portrait"/>
    </customSheetView>
    <customSheetView guid="{54863B59-C278-4DB5-9C1C-3A520E929F98}" showPageBreaks="1" fitToPage="1" printArea="1" view="pageBreakPreview" topLeftCell="A13">
      <selection activeCell="C14" sqref="C14"/>
      <pageSetup paperSize="9" scale="63" orientation="portrait"/>
    </customSheetView>
    <customSheetView guid="{4678BB01-2F1C-6343-A784-E4537624D67F}" scale="117" showPageBreaks="1" printArea="1" showRuler="0">
      <selection activeCell="D19" sqref="A1:D19"/>
      <pageSetup paperSize="9" scale="39" fitToWidth="5" orientation="portrait"/>
    </customSheetView>
    <customSheetView guid="{211E177F-00B4-45FC-A077-2978117784FC}" showPageBreaks="1" fitToPage="1" printArea="1" view="pageBreakPreview" topLeftCell="A13">
      <selection activeCell="C14" sqref="C14"/>
      <pageSetup paperSize="9" scale="63" orientation="portrait"/>
    </customSheetView>
    <customSheetView guid="{6EB9EEAF-1FA0-4880-9AFC-C65C1683DA1A}" showPageBreaks="1" fitToPage="1" printArea="1" view="pageBreakPreview">
      <selection activeCell="C9" sqref="C9"/>
      <pageSetup paperSize="9" scale="64" orientation="portrait"/>
    </customSheetView>
  </customSheetViews>
  <mergeCells count="2">
    <mergeCell ref="A2:D2"/>
    <mergeCell ref="B1:D1"/>
  </mergeCells>
  <phoneticPr fontId="10" type="noConversion"/>
  <pageMargins left="0.7" right="0.7" top="0.75" bottom="0.75" header="0.3" footer="0.3"/>
  <pageSetup paperSize="9" scale="39" fitToWidth="5" orientation="portrait"/>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9"/>
  <sheetViews>
    <sheetView tabSelected="1" view="pageBreakPreview" topLeftCell="A19" zoomScale="108" zoomScaleNormal="125" zoomScaleSheetLayoutView="55" zoomScalePageLayoutView="125" workbookViewId="0">
      <pane xSplit="3" topLeftCell="D1" activePane="topRight" state="frozenSplit"/>
      <selection activeCell="A19" sqref="A19"/>
      <selection pane="topRight" activeCell="D24" sqref="D24"/>
    </sheetView>
  </sheetViews>
  <sheetFormatPr baseColWidth="10" defaultColWidth="25.1640625" defaultRowHeight="15" outlineLevelRow="1" x14ac:dyDescent="0"/>
  <cols>
    <col min="1" max="1" width="11.6640625" style="386" customWidth="1"/>
    <col min="2" max="2" width="43.83203125" style="387" customWidth="1"/>
    <col min="3" max="3" width="58.6640625" style="388" customWidth="1"/>
    <col min="4" max="4" width="65.83203125" style="388" customWidth="1"/>
    <col min="5" max="5" width="25.5" style="385" customWidth="1"/>
    <col min="6" max="6" width="32.5" style="385" customWidth="1"/>
    <col min="7" max="7" width="28" style="385" customWidth="1"/>
    <col min="8" max="103" width="9.1640625" style="385" customWidth="1"/>
    <col min="104" max="104" width="4.33203125" style="385" customWidth="1"/>
    <col min="105" max="105" width="32.6640625" style="385" customWidth="1"/>
    <col min="106" max="106" width="17.1640625" style="385" customWidth="1"/>
    <col min="107" max="107" width="19.33203125" style="385" customWidth="1"/>
    <col min="108" max="108" width="20.6640625" style="385" customWidth="1"/>
    <col min="109" max="16384" width="25.1640625" style="385"/>
  </cols>
  <sheetData>
    <row r="1" spans="1:6">
      <c r="A1" s="847" t="s">
        <v>233</v>
      </c>
      <c r="B1" s="847"/>
      <c r="C1" s="847"/>
      <c r="D1" s="847"/>
      <c r="E1" s="384"/>
      <c r="F1" s="384"/>
    </row>
    <row r="2" spans="1:6" ht="30">
      <c r="C2" s="388" t="s">
        <v>1139</v>
      </c>
    </row>
    <row r="3" spans="1:6">
      <c r="A3" s="389" t="s">
        <v>8</v>
      </c>
      <c r="B3" s="390" t="s">
        <v>9</v>
      </c>
      <c r="C3" s="391" t="s">
        <v>13</v>
      </c>
      <c r="D3" s="391" t="s">
        <v>29</v>
      </c>
      <c r="E3" s="384"/>
      <c r="F3" s="384"/>
    </row>
    <row r="4" spans="1:6" s="394" customFormat="1" ht="60">
      <c r="A4" s="392">
        <v>3001</v>
      </c>
      <c r="B4" s="393" t="s">
        <v>234</v>
      </c>
      <c r="C4" s="388" t="s">
        <v>235</v>
      </c>
      <c r="D4" s="388" t="str">
        <f>CONCATENATE("Skip Pattern: 
if 1 --&gt;",A5,"
if 2--&gt;",A6,"
if 3--&gt;",A9,"
Question Validation
If 1 --&gt; Q",'2.1 Personal Biography'!A29, " should be 9999 N/A  ")</f>
        <v xml:space="preserve">Skip Pattern: 
if 1 --&gt;3002
if 2--&gt;3003
if 3--&gt;3006
Question Validation
If 1 --&gt; Q2121 should be 9999 N/A  </v>
      </c>
      <c r="E4" s="384"/>
    </row>
    <row r="5" spans="1:6" ht="270">
      <c r="A5" s="392">
        <f t="shared" ref="A5:A20" si="0">A4+1</f>
        <v>3002</v>
      </c>
      <c r="B5" s="393" t="s">
        <v>236</v>
      </c>
      <c r="C5" s="388" t="s">
        <v>693</v>
      </c>
      <c r="D5" s="395" t="str">
        <f>CONCATENATE("If 97, provide textbox 
Skip Pattern
After answering --&gt; Q",A80)</f>
        <v>If 97, provide textbox 
Skip Pattern
After answering --&gt; Q3073</v>
      </c>
      <c r="E5" s="396"/>
      <c r="F5" s="397"/>
    </row>
    <row r="6" spans="1:6" ht="391.5" customHeight="1">
      <c r="A6" s="392">
        <f t="shared" si="0"/>
        <v>3003</v>
      </c>
      <c r="B6" s="393" t="s">
        <v>237</v>
      </c>
      <c r="C6" s="398" t="s">
        <v>694</v>
      </c>
      <c r="D6" s="399" t="str">
        <f>CONCATENATE("If 97, provide textbox
If age in ", '2.1 Personal Biography'!A5,"&lt; 42 --&gt; Q",A9)</f>
        <v>If 97, provide textbox
If age in 2102&lt; 42 --&gt; Q3006</v>
      </c>
      <c r="E6" s="384"/>
    </row>
    <row r="7" spans="1:6" ht="195">
      <c r="A7" s="392">
        <f t="shared" si="0"/>
        <v>3004</v>
      </c>
      <c r="B7" s="400" t="s">
        <v>238</v>
      </c>
      <c r="C7" s="401" t="s">
        <v>695</v>
      </c>
      <c r="D7" s="402" t="str">
        <f>CONCATENATE("Range for the grade should be:
0-6 if primary
0-3 if preparatory
0-10 if basic
0-2 if vocational, secondary, or intermediate diploma
0-6 if Bachelor's","
0-3 if post-graduate diploma
0-4 MA
0-10 PhD
Lock survey from continuing until the year has been entered. 
Skip pattern: if 1, 2, 3, or 4 --&gt; Q", A79)</f>
        <v>Range for the grade should be:
0-6 if primary
0-3 if preparatory
0-10 if basic
0-2 if vocational, secondary, or intermediate diploma
0-6 if Bachelor's
0-3 if post-graduate diploma
0-4 MA
0-10 PhD
Lock survey from continuing until the year has been entered. 
Skip pattern: if 1, 2, 3, or 4 --&gt; Q3072</v>
      </c>
    </row>
    <row r="8" spans="1:6" ht="240">
      <c r="A8" s="392">
        <f t="shared" si="0"/>
        <v>3005</v>
      </c>
      <c r="B8" s="400" t="s">
        <v>697</v>
      </c>
      <c r="C8" s="401" t="s">
        <v>696</v>
      </c>
      <c r="D8" s="403" t="str">
        <f>CONCATENATE("Dropdown menu with the certificate specialization codes &amp; 9999 for not applicable
If 97, provide textbox
After answering --&gt; Q",A79)</f>
        <v>Dropdown menu with the certificate specialization codes &amp; 9999 for not applicable
If 97, provide textbox
After answering --&gt; Q3072</v>
      </c>
      <c r="E8" s="404"/>
    </row>
    <row r="9" spans="1:6" ht="180" outlineLevel="1">
      <c r="A9" s="392">
        <f t="shared" si="0"/>
        <v>3006</v>
      </c>
      <c r="B9" s="405" t="s">
        <v>238</v>
      </c>
      <c r="C9" s="388" t="s">
        <v>637</v>
      </c>
      <c r="D9" s="388" t="str">
        <f>CONCATENATE("*Range for the grade should be:
0-10 if basic
0-2 if vocational, secondary, or intermediate diploma
0-6 if Bachelor's
0-3 if post-graduate diploma","
0-4 MA
0-10 PhD
Lock survey from continuing until the year has been entered. 
Skip pattern:
If 1 --&gt; Q", A40,"
If 2 or 3 --&gt; Q",A26,"
If 4 or 5 --&gt; Q",A16)</f>
        <v>*Range for the grade should be:
0-10 if basic
0-2 if vocational, secondary, or intermediate diploma
0-6 if Bachelor's
0-3 if post-graduate diploma
0-4 MA
0-10 PhD
Lock survey from continuing until the year has been entered. 
Skip pattern:
If 1 --&gt; Q3037
If 2 or 3 --&gt; Q3023
If 4 or 5 --&gt; Q3013</v>
      </c>
      <c r="E9" s="384"/>
    </row>
    <row r="10" spans="1:6" ht="75" outlineLevel="1">
      <c r="A10" s="392">
        <f t="shared" si="0"/>
        <v>3007</v>
      </c>
      <c r="B10" s="405" t="s">
        <v>239</v>
      </c>
      <c r="C10" s="402" t="s">
        <v>1167</v>
      </c>
      <c r="D10" s="388" t="str">
        <f>CONCATENATE("If 4 --&gt; ",A12," if 98 --&gt;",A13)</f>
        <v>If 4 --&gt; 3009 if 98 --&gt;3010</v>
      </c>
      <c r="E10" s="396"/>
    </row>
    <row r="11" spans="1:6" ht="45">
      <c r="A11" s="392">
        <f t="shared" si="0"/>
        <v>3008</v>
      </c>
      <c r="B11" s="393" t="s">
        <v>240</v>
      </c>
      <c r="C11" s="388" t="s">
        <v>241</v>
      </c>
      <c r="D11" s="388" t="str">
        <f>CONCATENATE("Hierarchical ( and searchable) dropdown menu based on answer in ",A10,"
Validation: If the choice was not provided, the person should select 97, other.
Skip Pattern: after answering --&gt;",A13)</f>
        <v>Hierarchical ( and searchable) dropdown menu based on answer in 3007
Validation: If the choice was not provided, the person should select 97, other.
Skip Pattern: after answering --&gt;3010</v>
      </c>
      <c r="E11" s="384"/>
    </row>
    <row r="12" spans="1:6">
      <c r="A12" s="392">
        <f t="shared" si="0"/>
        <v>3009</v>
      </c>
      <c r="B12" s="393" t="s">
        <v>242</v>
      </c>
      <c r="C12" s="388" t="s">
        <v>24</v>
      </c>
      <c r="E12" s="384"/>
    </row>
    <row r="13" spans="1:6" ht="135">
      <c r="A13" s="392">
        <f t="shared" si="0"/>
        <v>3010</v>
      </c>
      <c r="B13" s="393" t="s">
        <v>243</v>
      </c>
      <c r="C13" s="401" t="s">
        <v>698</v>
      </c>
      <c r="D13" s="388" t="str">
        <f>CONCATENATE("if 97 then provide a textbox
skip pattern: Check Q",A4,",:
If Q",A4,"=3 --&gt; Q",A16,"
If Q",A4, "=2 --&gt; Q",A14,"
*Dropdown menu with certification specialization codes, 9997 if other, 9998 if don't know")</f>
        <v>if 97 then provide a textbox
skip pattern: Check Q3001,:
If Q3001=3 --&gt; Q3013
If Q3001=2 --&gt; Q3011
*Dropdown menu with certification specialization codes, 9997 if other, 9998 if don't know</v>
      </c>
      <c r="E13" s="384"/>
    </row>
    <row r="14" spans="1:6" ht="121.5" customHeight="1">
      <c r="A14" s="392">
        <f t="shared" si="0"/>
        <v>3011</v>
      </c>
      <c r="B14" s="393" t="s">
        <v>244</v>
      </c>
      <c r="C14" s="388" t="s">
        <v>246</v>
      </c>
      <c r="D14" s="406" t="str">
        <f>CONCATENATE("Check year with Q",'2.1 Personal Biography'!A37," or Q",'2.1 Personal Biography'!A43, "
If year given, automatically calculate Q",A15)</f>
        <v>Check year with Q2128 or Q2133
If year given, automatically calculate Q3012</v>
      </c>
      <c r="E14" s="384"/>
    </row>
    <row r="15" spans="1:6" ht="45">
      <c r="A15" s="392">
        <f t="shared" si="0"/>
        <v>3012</v>
      </c>
      <c r="B15" s="393" t="s">
        <v>245</v>
      </c>
      <c r="C15" s="402" t="s">
        <v>633</v>
      </c>
      <c r="D15" s="406"/>
      <c r="E15" s="384"/>
    </row>
    <row r="16" spans="1:6" ht="120">
      <c r="A16" s="392">
        <f t="shared" si="0"/>
        <v>3013</v>
      </c>
      <c r="B16" s="393" t="s">
        <v>247</v>
      </c>
      <c r="C16" s="388" t="s">
        <v>699</v>
      </c>
      <c r="D16" s="388" t="str">
        <f>CONCATENATE("Skip Pattern: if 4 --&gt; ",A18,"
If # 97, provide a textbox")</f>
        <v>Skip Pattern: if 4 --&gt; 3015
If # 97, provide a textbox</v>
      </c>
      <c r="E16" s="384"/>
    </row>
    <row r="17" spans="1:5" ht="45">
      <c r="A17" s="392">
        <f t="shared" si="0"/>
        <v>3014</v>
      </c>
      <c r="B17" s="405" t="s">
        <v>700</v>
      </c>
      <c r="C17" s="388" t="s">
        <v>248</v>
      </c>
      <c r="D17" s="388" t="str">
        <f>CONCATENATE("Hierarchical ( and searchable) dropdown menu based on answer in ",A16,"
Validation: If the choice was not provided, the person should select 97, other.
Skip Pattern: after answering --&gt;",A19)</f>
        <v>Hierarchical ( and searchable) dropdown menu based on answer in 3013
Validation: If the choice was not provided, the person should select 97, other.
Skip Pattern: after answering --&gt;3016</v>
      </c>
      <c r="E17" s="384"/>
    </row>
    <row r="18" spans="1:5">
      <c r="A18" s="392">
        <f t="shared" si="0"/>
        <v>3015</v>
      </c>
      <c r="B18" s="405" t="s">
        <v>249</v>
      </c>
      <c r="C18" s="388" t="s">
        <v>24</v>
      </c>
      <c r="E18" s="384"/>
    </row>
    <row r="19" spans="1:5" ht="120">
      <c r="A19" s="392">
        <f t="shared" si="0"/>
        <v>3016</v>
      </c>
      <c r="B19" s="393" t="s">
        <v>250</v>
      </c>
      <c r="C19" s="388" t="s">
        <v>701</v>
      </c>
      <c r="D19" s="388" t="str">
        <f>CONCATENATE("if 97 then provide a textbox
*Dropdown menu with certification specialization codes, 9997 if other, 9998 if don't know")</f>
        <v>if 97 then provide a textbox
*Dropdown menu with certification specialization codes, 9997 if other, 9998 if don't know</v>
      </c>
      <c r="E19" s="384"/>
    </row>
    <row r="20" spans="1:5" ht="105">
      <c r="A20" s="392">
        <f t="shared" si="0"/>
        <v>3017</v>
      </c>
      <c r="B20" s="393" t="s">
        <v>251</v>
      </c>
      <c r="C20" s="388" t="s">
        <v>252</v>
      </c>
      <c r="D20" s="388" t="s">
        <v>44</v>
      </c>
      <c r="E20" s="384"/>
    </row>
    <row r="21" spans="1:5" s="409" customFormat="1" ht="60">
      <c r="A21" s="407">
        <f>A20+1</f>
        <v>3018</v>
      </c>
      <c r="B21" s="381" t="s">
        <v>702</v>
      </c>
      <c r="C21" s="402" t="s">
        <v>629</v>
      </c>
      <c r="D21" s="402" t="str">
        <f>CONCATENATE("If 9998 --&gt;",A22,"
Otherwise, Check Q",A4,": 
if Q",A4,"=3 --&gt;",A26,"
if Q",A4,"=2 --&gt;", A23,"
Automatically calculate the age if year is not 9998")</f>
        <v>If 9998 --&gt;3019
Otherwise, Check Q3001: 
if Q3001=3 --&gt;3023
if Q3001=2 --&gt;3020
Automatically calculate the age if year is not 9998</v>
      </c>
      <c r="E21" s="408"/>
    </row>
    <row r="22" spans="1:5" s="409" customFormat="1" ht="45">
      <c r="A22" s="407">
        <f t="shared" ref="A22:A60" si="1">A21+1</f>
        <v>3019</v>
      </c>
      <c r="B22" s="381" t="s">
        <v>628</v>
      </c>
      <c r="C22" s="402" t="s">
        <v>630</v>
      </c>
      <c r="D22" s="403" t="str">
        <f>CONCATENATE("
 Check Q",A4,": 
if Q",A4,"=3 --&gt;",A26,"
if Q",A4,"=2 --&gt;", A23,"
Automatically calculate the age if year is not 9998")</f>
        <v xml:space="preserve">
 Check Q3001: 
if Q3001=3 --&gt;3023
if Q3001=2 --&gt;3020
Automatically calculate the age if year is not 9998</v>
      </c>
      <c r="E22" s="408"/>
    </row>
    <row r="23" spans="1:5" s="409" customFormat="1" ht="60">
      <c r="A23" s="407">
        <f t="shared" si="1"/>
        <v>3020</v>
      </c>
      <c r="B23" s="381" t="s">
        <v>631</v>
      </c>
      <c r="C23" s="402" t="s">
        <v>632</v>
      </c>
      <c r="D23" s="403" t="str">
        <f>CONCATENATE("If 9998 --&gt;",A24,"
If year given, automatically calculate Q",A24)</f>
        <v>If 9998 --&gt;3021
If year given, automatically calculate Q3021</v>
      </c>
      <c r="E23" s="408"/>
    </row>
    <row r="24" spans="1:5" s="409" customFormat="1" ht="45">
      <c r="A24" s="407">
        <f t="shared" si="1"/>
        <v>3021</v>
      </c>
      <c r="B24" s="381" t="s">
        <v>703</v>
      </c>
      <c r="C24" s="402" t="s">
        <v>633</v>
      </c>
      <c r="D24" s="410"/>
      <c r="E24" s="408"/>
    </row>
    <row r="25" spans="1:5" s="409" customFormat="1" ht="105">
      <c r="A25" s="407">
        <f t="shared" si="1"/>
        <v>3022</v>
      </c>
      <c r="B25" s="382" t="s">
        <v>704</v>
      </c>
      <c r="C25" s="402" t="s">
        <v>705</v>
      </c>
      <c r="D25" s="402" t="s">
        <v>44</v>
      </c>
      <c r="E25" s="408"/>
    </row>
    <row r="26" spans="1:5" ht="60">
      <c r="A26" s="392">
        <f t="shared" si="1"/>
        <v>3023</v>
      </c>
      <c r="B26" s="411" t="s">
        <v>253</v>
      </c>
      <c r="C26" s="412" t="s">
        <v>254</v>
      </c>
      <c r="D26" s="388" t="str">
        <f>CONCATENATE("If 2 --&gt; Q",A28,"; if 98 --&gt;",A30)</f>
        <v>If 2 --&gt; Q3025; if 98 --&gt;3027</v>
      </c>
      <c r="E26" s="384"/>
    </row>
    <row r="27" spans="1:5" ht="30">
      <c r="A27" s="392">
        <f t="shared" si="1"/>
        <v>3024</v>
      </c>
      <c r="B27" s="393" t="s">
        <v>255</v>
      </c>
      <c r="C27" s="388" t="s">
        <v>256</v>
      </c>
      <c r="D27" s="388" t="str">
        <f>CONCATENATE("Provide hierarchical dropdown menus for governorate and district. After answering --&gt;",A29)</f>
        <v>Provide hierarchical dropdown menus for governorate and district. After answering --&gt;3026</v>
      </c>
      <c r="E27" s="384"/>
    </row>
    <row r="28" spans="1:5">
      <c r="A28" s="392">
        <f t="shared" si="1"/>
        <v>3025</v>
      </c>
      <c r="B28" s="393" t="s">
        <v>257</v>
      </c>
      <c r="C28" s="388" t="s">
        <v>258</v>
      </c>
      <c r="D28" s="388" t="str">
        <f>CONCATENATE("After answering --&gt;",A30)</f>
        <v>After answering --&gt;3027</v>
      </c>
      <c r="E28" s="384"/>
    </row>
    <row r="29" spans="1:5" ht="39.75" customHeight="1">
      <c r="A29" s="392">
        <f t="shared" si="1"/>
        <v>3026</v>
      </c>
      <c r="B29" s="393" t="s">
        <v>259</v>
      </c>
      <c r="C29" s="388" t="s">
        <v>260</v>
      </c>
      <c r="D29" s="388" t="str">
        <f>CONCATENATE("*List only the schools found in the governorate selected in ",A27)</f>
        <v>*List only the schools found in the governorate selected in 3024</v>
      </c>
      <c r="E29" s="384"/>
    </row>
    <row r="30" spans="1:5" ht="75">
      <c r="A30" s="392">
        <f t="shared" si="1"/>
        <v>3027</v>
      </c>
      <c r="B30" s="393" t="s">
        <v>706</v>
      </c>
      <c r="C30" s="388" t="s">
        <v>707</v>
      </c>
      <c r="D30" s="402" t="str">
        <f>CONCATENATE("
If 97, provide a textbox
If Q",A9,"=2--&gt;Q",A33)</f>
        <v xml:space="preserve">
If 97, provide a textbox
If Q3006=2--&gt;Q3030</v>
      </c>
      <c r="E30" s="396"/>
    </row>
    <row r="31" spans="1:5" ht="75">
      <c r="A31" s="392">
        <f t="shared" si="1"/>
        <v>3028</v>
      </c>
      <c r="B31" s="393" t="s">
        <v>708</v>
      </c>
      <c r="C31" s="388" t="s">
        <v>728</v>
      </c>
      <c r="D31" s="388" t="str">
        <f>CONCATENATE("Skip Pattern 
If 2--&gt; Q",A33)</f>
        <v>Skip Pattern 
If 2--&gt; Q3030</v>
      </c>
      <c r="E31" s="384"/>
    </row>
    <row r="32" spans="1:5" ht="120">
      <c r="A32" s="392">
        <f t="shared" si="1"/>
        <v>3029</v>
      </c>
      <c r="B32" s="393" t="s">
        <v>709</v>
      </c>
      <c r="C32" s="388" t="s">
        <v>710</v>
      </c>
      <c r="D32" s="413" t="str">
        <f>CONCATENATE("If 97, provide a textbox
Skip Pattern: 
Check Q", A4, "
If Q",A4,"= 3 &amp; Q",A9,"=2 or 3--&gt; Q",A37, "
If Q",A4,"= 3 &amp; Q",A9,"=4-8--&gt; Q",A34, "
If Q",A4,"=2 --&gt; Q",A34)</f>
        <v>If 97, provide a textbox
Skip Pattern: 
Check Q3001
If Q3001= 3 &amp; Q3006=2 or 3--&gt; Q3034
If Q3001= 3 &amp; Q3006=4-8--&gt; Q3031
If Q3001=2 --&gt; Q3031</v>
      </c>
      <c r="E32" s="414"/>
    </row>
    <row r="33" spans="1:5" ht="261" customHeight="1">
      <c r="A33" s="392">
        <f t="shared" si="1"/>
        <v>3030</v>
      </c>
      <c r="B33" s="393" t="s">
        <v>711</v>
      </c>
      <c r="C33" s="415" t="s">
        <v>712</v>
      </c>
      <c r="D33" s="413" t="str">
        <f>CONCATENATE("If 97, provide a textbox
Skip Pattern: 
Check Q", A4, "
If Q",A4,"= 3 &amp; Q",A9,"=2 or 3--&gt; Q",A37, "
If Q",A4,"= 3 &amp; Q",A9,"=4-8--&gt; Q",A34, "
If Q",A4,"=2 --&gt; Q",A34)</f>
        <v>If 97, provide a textbox
Skip Pattern: 
Check Q3001
If Q3001= 3 &amp; Q3006=2 or 3--&gt; Q3034
If Q3001= 3 &amp; Q3006=4-8--&gt; Q3031
If Q3001=2 --&gt; Q3031</v>
      </c>
      <c r="E33" s="414"/>
    </row>
    <row r="34" spans="1:5" ht="75">
      <c r="A34" s="392">
        <f t="shared" si="1"/>
        <v>3031</v>
      </c>
      <c r="B34" s="405" t="s">
        <v>261</v>
      </c>
      <c r="C34" s="388" t="s">
        <v>262</v>
      </c>
      <c r="D34" s="388" t="s">
        <v>36</v>
      </c>
      <c r="E34" s="384"/>
    </row>
    <row r="35" spans="1:5" ht="56.25" customHeight="1">
      <c r="A35" s="392">
        <f t="shared" si="1"/>
        <v>3032</v>
      </c>
      <c r="B35" s="393" t="s">
        <v>263</v>
      </c>
      <c r="C35" s="388" t="s">
        <v>713</v>
      </c>
      <c r="D35" s="701" t="str">
        <f>CONCATENATE("If 9998 --&gt;",A36,"
If year given, automatically calculate Q",A36)</f>
        <v>If 9998 --&gt;3033
If year given, automatically calculate Q3033</v>
      </c>
      <c r="E35" s="384"/>
    </row>
    <row r="36" spans="1:5" ht="30">
      <c r="A36" s="392">
        <f t="shared" si="1"/>
        <v>3033</v>
      </c>
      <c r="B36" s="393" t="s">
        <v>714</v>
      </c>
      <c r="C36" s="388" t="s">
        <v>715</v>
      </c>
      <c r="D36" s="701"/>
      <c r="E36" s="384"/>
    </row>
    <row r="37" spans="1:5" ht="120">
      <c r="A37" s="392">
        <f t="shared" si="1"/>
        <v>3034</v>
      </c>
      <c r="B37" s="393" t="s">
        <v>264</v>
      </c>
      <c r="C37" s="415" t="s">
        <v>265</v>
      </c>
      <c r="E37" s="414"/>
    </row>
    <row r="38" spans="1:5" ht="60">
      <c r="A38" s="392">
        <f t="shared" si="1"/>
        <v>3035</v>
      </c>
      <c r="B38" s="405" t="s">
        <v>266</v>
      </c>
      <c r="C38" s="388" t="s">
        <v>267</v>
      </c>
      <c r="E38" s="384"/>
    </row>
    <row r="39" spans="1:5" ht="105">
      <c r="A39" s="392">
        <f t="shared" si="1"/>
        <v>3036</v>
      </c>
      <c r="B39" s="405" t="s">
        <v>268</v>
      </c>
      <c r="C39" s="415" t="s">
        <v>269</v>
      </c>
      <c r="E39" s="384"/>
    </row>
    <row r="40" spans="1:5" ht="60">
      <c r="A40" s="392">
        <f t="shared" si="1"/>
        <v>3037</v>
      </c>
      <c r="B40" s="393" t="s">
        <v>270</v>
      </c>
      <c r="C40" s="412" t="s">
        <v>271</v>
      </c>
      <c r="D40" s="388" t="str">
        <f>CONCATENATE("If 2 --&gt; Q",A42,"; if 98 --&gt;",A44)</f>
        <v>If 2 --&gt; Q3039; if 98 --&gt;3041</v>
      </c>
      <c r="E40" s="384"/>
    </row>
    <row r="41" spans="1:5" ht="45">
      <c r="A41" s="392">
        <f t="shared" si="1"/>
        <v>3038</v>
      </c>
      <c r="B41" s="393" t="s">
        <v>255</v>
      </c>
      <c r="C41" s="388" t="s">
        <v>272</v>
      </c>
      <c r="D41" s="388" t="str">
        <f>CONCATENATE("Provide hierarchical dropdown menus for governorate and district. After answering --&gt;",A43)</f>
        <v>Provide hierarchical dropdown menus for governorate and district. After answering --&gt;3040</v>
      </c>
      <c r="E41" s="384"/>
    </row>
    <row r="42" spans="1:5">
      <c r="A42" s="392">
        <f t="shared" si="1"/>
        <v>3039</v>
      </c>
      <c r="B42" s="393" t="s">
        <v>273</v>
      </c>
      <c r="C42" s="388" t="s">
        <v>274</v>
      </c>
      <c r="D42" s="388" t="str">
        <f>CONCATENATE("After answering --&gt;",A44)</f>
        <v>After answering --&gt;3041</v>
      </c>
      <c r="E42" s="384"/>
    </row>
    <row r="43" spans="1:5">
      <c r="A43" s="392">
        <f t="shared" si="1"/>
        <v>3040</v>
      </c>
      <c r="B43" s="393" t="s">
        <v>275</v>
      </c>
      <c r="C43" s="388" t="s">
        <v>25</v>
      </c>
      <c r="D43" s="388" t="str">
        <f>CONCATENATE("*List only the schools found in the governorate selected in ",A41)</f>
        <v>*List only the schools found in the governorate selected in 3038</v>
      </c>
      <c r="E43" s="384"/>
    </row>
    <row r="44" spans="1:5" ht="90">
      <c r="A44" s="392">
        <f t="shared" si="1"/>
        <v>3041</v>
      </c>
      <c r="B44" s="405" t="s">
        <v>716</v>
      </c>
      <c r="C44" s="415" t="s">
        <v>717</v>
      </c>
      <c r="D44" s="695" t="str">
        <f>CONCATENATE("If 97, provide a textbox                                                       Skip Pattern: Check Q",A4,"                                                                                                                                                     if Q",A4,"=3 &amp; Q",A9,"=1--&gt;",A48)</f>
        <v>If 97, provide a textbox                                                       Skip Pattern: Check Q3001                                                                                                                                                     if Q3001=3 &amp; Q3006=1--&gt;3045</v>
      </c>
      <c r="E44" s="414"/>
    </row>
    <row r="45" spans="1:5" ht="90">
      <c r="A45" s="392">
        <f t="shared" si="1"/>
        <v>3042</v>
      </c>
      <c r="B45" s="405" t="s">
        <v>276</v>
      </c>
      <c r="C45" s="388" t="s">
        <v>277</v>
      </c>
      <c r="D45" s="388" t="s">
        <v>39</v>
      </c>
      <c r="E45" s="384"/>
    </row>
    <row r="46" spans="1:5" ht="30">
      <c r="A46" s="392">
        <f t="shared" si="1"/>
        <v>3043</v>
      </c>
      <c r="B46" s="400" t="s">
        <v>278</v>
      </c>
      <c r="C46" s="388" t="s">
        <v>718</v>
      </c>
      <c r="D46" s="398" t="str">
        <f>CONCATENATE("If 9998 --&gt;",A47,"
If year given, automatically calculate Q",A47,)</f>
        <v>If 9998 --&gt;3044
If year given, automatically calculate Q3044</v>
      </c>
      <c r="E46" s="384"/>
    </row>
    <row r="47" spans="1:5" ht="30">
      <c r="A47" s="392">
        <f t="shared" si="1"/>
        <v>3044</v>
      </c>
      <c r="B47" s="400" t="s">
        <v>279</v>
      </c>
      <c r="C47" s="388" t="s">
        <v>719</v>
      </c>
      <c r="D47" s="398"/>
      <c r="E47" s="384"/>
    </row>
    <row r="48" spans="1:5" ht="105">
      <c r="A48" s="392">
        <f t="shared" si="1"/>
        <v>3045</v>
      </c>
      <c r="B48" s="405" t="s">
        <v>280</v>
      </c>
      <c r="C48" s="388" t="s">
        <v>720</v>
      </c>
      <c r="E48" s="384"/>
    </row>
    <row r="49" spans="1:5" ht="60">
      <c r="A49" s="392">
        <f t="shared" si="1"/>
        <v>3046</v>
      </c>
      <c r="B49" s="207" t="s">
        <v>281</v>
      </c>
      <c r="C49" s="402" t="s">
        <v>283</v>
      </c>
      <c r="E49" s="384"/>
    </row>
    <row r="50" spans="1:5" ht="120">
      <c r="A50" s="392">
        <f t="shared" si="1"/>
        <v>3047</v>
      </c>
      <c r="B50" s="207" t="s">
        <v>282</v>
      </c>
      <c r="C50" s="388" t="s">
        <v>284</v>
      </c>
      <c r="E50" s="384"/>
    </row>
    <row r="51" spans="1:5" ht="45">
      <c r="A51" s="392">
        <f t="shared" si="1"/>
        <v>3048</v>
      </c>
      <c r="B51" s="240" t="s">
        <v>285</v>
      </c>
      <c r="C51" s="388" t="s">
        <v>286</v>
      </c>
      <c r="E51" s="384"/>
    </row>
    <row r="52" spans="1:5" ht="60">
      <c r="A52" s="392">
        <f>A51+1</f>
        <v>3049</v>
      </c>
      <c r="B52" s="405" t="s">
        <v>721</v>
      </c>
      <c r="C52" s="388" t="s">
        <v>287</v>
      </c>
      <c r="D52" s="402" t="str">
        <f>CONCATENATE("Skip Pattern: 
If 2 or 98 --&gt;",A55,"     ",
"if 99---&gt;",A80)</f>
        <v>Skip Pattern: 
If 2 or 98 --&gt;3052     if 99---&gt;3073</v>
      </c>
      <c r="E52" s="384"/>
    </row>
    <row r="53" spans="1:5" ht="45">
      <c r="A53" s="392">
        <f t="shared" si="1"/>
        <v>3050</v>
      </c>
      <c r="B53" s="405" t="s">
        <v>288</v>
      </c>
      <c r="C53" s="388" t="s">
        <v>289</v>
      </c>
      <c r="D53" s="388" t="str">
        <f>CONCATENATE("Provide numerical textbox
Skip Pattern
IF Q",A9,"=1--&gt;Q",A55)</f>
        <v>Provide numerical textbox
Skip Pattern
IF Q3006=1--&gt;Q3052</v>
      </c>
      <c r="E53" s="384"/>
    </row>
    <row r="54" spans="1:5" ht="45">
      <c r="A54" s="392">
        <f t="shared" si="1"/>
        <v>3051</v>
      </c>
      <c r="B54" s="208" t="s">
        <v>290</v>
      </c>
      <c r="C54" s="388" t="s">
        <v>289</v>
      </c>
      <c r="D54" s="388" t="str">
        <f>CONCATENATE("Provide numerical textbox
Skip Pattern: 
IF Q",A9, "=2 or 3--&gt;Q",A55)</f>
        <v>Provide numerical textbox
Skip Pattern: 
IF Q3006=2 or 3--&gt;Q3052</v>
      </c>
      <c r="E54" s="384"/>
    </row>
    <row r="55" spans="1:5" s="409" customFormat="1" ht="90">
      <c r="A55" s="392">
        <f>A54+1</f>
        <v>3052</v>
      </c>
      <c r="B55" s="400" t="s">
        <v>291</v>
      </c>
      <c r="C55" s="402" t="s">
        <v>722</v>
      </c>
      <c r="D55" s="402"/>
      <c r="E55" s="384"/>
    </row>
    <row r="56" spans="1:5" s="409" customFormat="1" ht="60">
      <c r="A56" s="392">
        <f>A55+1</f>
        <v>3053</v>
      </c>
      <c r="B56" s="400" t="s">
        <v>292</v>
      </c>
      <c r="C56" s="388" t="s">
        <v>293</v>
      </c>
      <c r="D56" s="402" t="str">
        <f>CONCATENATE("Skip Pattern: If 2 or 98 &amp; ",A4, "=2 --&gt;",A79, "
If 2 or 98 &amp; ",A4, "=3 --&gt;",A75)</f>
        <v>Skip Pattern: If 2 or 98 &amp; 3001=2 --&gt;3072
If 2 or 98 &amp; 3001=3 --&gt;3068</v>
      </c>
      <c r="E56" s="384"/>
    </row>
    <row r="57" spans="1:5" ht="60">
      <c r="A57" s="392">
        <f>A56+1</f>
        <v>3054</v>
      </c>
      <c r="B57" s="393" t="s">
        <v>294</v>
      </c>
      <c r="C57" s="388" t="s">
        <v>293</v>
      </c>
      <c r="D57" s="388" t="str">
        <f>CONCATENATE("Skip Pattern:
If 2 or 98 --&gt; Q",A66)</f>
        <v>Skip Pattern:
If 2 or 98 --&gt; Q3061</v>
      </c>
      <c r="E57" s="384"/>
    </row>
    <row r="58" spans="1:5" ht="105">
      <c r="A58" s="392">
        <f t="shared" si="1"/>
        <v>3055</v>
      </c>
      <c r="B58" s="393" t="s">
        <v>295</v>
      </c>
      <c r="C58" s="388" t="s">
        <v>723</v>
      </c>
      <c r="D58" s="388" t="s">
        <v>26</v>
      </c>
      <c r="E58" s="396"/>
    </row>
    <row r="59" spans="1:5" ht="30">
      <c r="A59" s="392">
        <f t="shared" si="1"/>
        <v>3056</v>
      </c>
      <c r="B59" s="393" t="s">
        <v>296</v>
      </c>
      <c r="C59" s="413" t="s">
        <v>297</v>
      </c>
      <c r="D59" s="388" t="s">
        <v>28</v>
      </c>
      <c r="E59" s="384"/>
    </row>
    <row r="60" spans="1:5">
      <c r="A60" s="848">
        <f t="shared" si="1"/>
        <v>3057</v>
      </c>
      <c r="B60" s="849" t="s">
        <v>626</v>
      </c>
      <c r="C60" s="416" t="s">
        <v>298</v>
      </c>
      <c r="D60" s="850" t="s">
        <v>27</v>
      </c>
      <c r="E60" s="384"/>
    </row>
    <row r="61" spans="1:5">
      <c r="A61" s="848"/>
      <c r="B61" s="849"/>
      <c r="C61" s="416" t="s">
        <v>299</v>
      </c>
      <c r="D61" s="850"/>
      <c r="E61" s="384"/>
    </row>
    <row r="62" spans="1:5">
      <c r="A62" s="848"/>
      <c r="B62" s="849"/>
      <c r="C62" s="416" t="s">
        <v>300</v>
      </c>
      <c r="D62" s="850"/>
      <c r="E62" s="384"/>
    </row>
    <row r="63" spans="1:5" ht="105">
      <c r="A63" s="392">
        <f>A60+1</f>
        <v>3058</v>
      </c>
      <c r="B63" s="393" t="s">
        <v>301</v>
      </c>
      <c r="C63" s="388" t="s">
        <v>724</v>
      </c>
      <c r="D63" s="388" t="s">
        <v>302</v>
      </c>
      <c r="E63" s="384"/>
    </row>
    <row r="64" spans="1:5" ht="30">
      <c r="A64" s="392">
        <f>A63+1</f>
        <v>3059</v>
      </c>
      <c r="B64" s="411" t="s">
        <v>303</v>
      </c>
      <c r="C64" s="388" t="s">
        <v>304</v>
      </c>
      <c r="D64" s="388" t="s">
        <v>52</v>
      </c>
      <c r="E64" s="384"/>
    </row>
    <row r="65" spans="1:5" ht="60">
      <c r="A65" s="392">
        <f>A64+1</f>
        <v>3060</v>
      </c>
      <c r="B65" s="411" t="s">
        <v>305</v>
      </c>
      <c r="C65" s="388" t="s">
        <v>306</v>
      </c>
      <c r="D65" s="388" t="str">
        <f>CONCATENATE("Skip Pattern
Check IF Q",A55," = 1,4, or 98 --&gt; Q",A72)</f>
        <v>Skip Pattern
Check IF Q3052 = 1,4, or 98 --&gt; Q3065</v>
      </c>
      <c r="E65" s="384"/>
    </row>
    <row r="66" spans="1:5" ht="60">
      <c r="A66" s="392">
        <f>A65+1</f>
        <v>3061</v>
      </c>
      <c r="B66" s="240" t="s">
        <v>307</v>
      </c>
      <c r="C66" s="388" t="s">
        <v>306</v>
      </c>
      <c r="D66" s="388" t="str">
        <f>CONCATENATE("Skip Pattern: 
If 2 or 98 --&gt; Q",A72)</f>
        <v>Skip Pattern: 
If 2 or 98 --&gt; Q3065</v>
      </c>
      <c r="E66" s="384"/>
    </row>
    <row r="67" spans="1:5" ht="45">
      <c r="A67" s="392">
        <f>A66+1</f>
        <v>3062</v>
      </c>
      <c r="B67" s="400" t="s">
        <v>308</v>
      </c>
      <c r="C67" s="402" t="s">
        <v>309</v>
      </c>
      <c r="D67" s="402" t="s">
        <v>53</v>
      </c>
      <c r="E67" s="384"/>
    </row>
    <row r="68" spans="1:5">
      <c r="A68" s="848">
        <f>A67+1</f>
        <v>3063</v>
      </c>
      <c r="B68" s="849" t="s">
        <v>627</v>
      </c>
      <c r="C68" s="416" t="s">
        <v>310</v>
      </c>
      <c r="D68" s="845" t="s">
        <v>47</v>
      </c>
      <c r="E68" s="384"/>
    </row>
    <row r="69" spans="1:5">
      <c r="A69" s="848"/>
      <c r="B69" s="849"/>
      <c r="C69" s="416" t="s">
        <v>311</v>
      </c>
      <c r="D69" s="846"/>
      <c r="E69" s="384"/>
    </row>
    <row r="70" spans="1:5">
      <c r="A70" s="848"/>
      <c r="B70" s="849"/>
      <c r="C70" s="416" t="s">
        <v>312</v>
      </c>
      <c r="D70" s="846"/>
      <c r="E70" s="384"/>
    </row>
    <row r="71" spans="1:5" ht="60">
      <c r="A71" s="392">
        <f>A68+1</f>
        <v>3064</v>
      </c>
      <c r="B71" s="411" t="s">
        <v>313</v>
      </c>
      <c r="C71" s="388" t="s">
        <v>306</v>
      </c>
      <c r="E71" s="384"/>
    </row>
    <row r="72" spans="1:5" ht="60">
      <c r="A72" s="392">
        <f t="shared" ref="A72:A86" si="2">A71+1</f>
        <v>3065</v>
      </c>
      <c r="B72" s="393" t="s">
        <v>314</v>
      </c>
      <c r="C72" s="388" t="s">
        <v>306</v>
      </c>
      <c r="D72" s="388" t="str">
        <f>CONCATENATE("Skip Pattern:
If 2 or 98 --&gt;",A74)</f>
        <v>Skip Pattern:
If 2 or 98 --&gt;3067</v>
      </c>
      <c r="E72" s="384"/>
    </row>
    <row r="73" spans="1:5" ht="120">
      <c r="A73" s="392">
        <f t="shared" si="2"/>
        <v>3066</v>
      </c>
      <c r="B73" s="393" t="s">
        <v>315</v>
      </c>
      <c r="C73" s="388" t="s">
        <v>638</v>
      </c>
      <c r="D73" s="388" t="s">
        <v>45</v>
      </c>
      <c r="E73" s="396"/>
    </row>
    <row r="74" spans="1:5" s="397" customFormat="1" ht="45">
      <c r="A74" s="392">
        <f t="shared" si="2"/>
        <v>3067</v>
      </c>
      <c r="B74" s="417" t="s">
        <v>1171</v>
      </c>
      <c r="C74" s="418" t="s">
        <v>316</v>
      </c>
      <c r="D74" s="418" t="str">
        <f>CONCATENATE("Provide textbox that accepts only numerical values.
Skip Pattern: If ",A4, "=2 --&gt;",A79)</f>
        <v>Provide textbox that accepts only numerical values.
Skip Pattern: If 3001=2 --&gt;3072</v>
      </c>
      <c r="E74" s="384"/>
    </row>
    <row r="75" spans="1:5" ht="30">
      <c r="A75" s="392">
        <f t="shared" si="2"/>
        <v>3068</v>
      </c>
      <c r="B75" s="411" t="s">
        <v>317</v>
      </c>
      <c r="C75" s="406" t="s">
        <v>318</v>
      </c>
      <c r="D75" s="388" t="s">
        <v>28</v>
      </c>
      <c r="E75" s="384"/>
    </row>
    <row r="76" spans="1:5" ht="60">
      <c r="A76" s="392">
        <f t="shared" si="2"/>
        <v>3069</v>
      </c>
      <c r="B76" s="411" t="s">
        <v>319</v>
      </c>
      <c r="C76" s="388" t="s">
        <v>320</v>
      </c>
      <c r="D76" s="388" t="str">
        <f>CONCATENATE("Skip Pattern
If 2 or 98 --&gt; Q",A79)</f>
        <v>Skip Pattern
If 2 or 98 --&gt; Q3072</v>
      </c>
      <c r="E76" s="384"/>
    </row>
    <row r="77" spans="1:5" ht="30">
      <c r="A77" s="392">
        <f t="shared" si="2"/>
        <v>3070</v>
      </c>
      <c r="B77" s="411" t="s">
        <v>322</v>
      </c>
      <c r="C77" s="406" t="s">
        <v>323</v>
      </c>
      <c r="E77" s="384"/>
    </row>
    <row r="78" spans="1:5" ht="224.25" customHeight="1">
      <c r="A78" s="392">
        <f t="shared" si="2"/>
        <v>3071</v>
      </c>
      <c r="B78" s="411" t="s">
        <v>321</v>
      </c>
      <c r="C78" s="388" t="s">
        <v>725</v>
      </c>
      <c r="D78" s="388" t="s">
        <v>46</v>
      </c>
      <c r="E78" s="396"/>
    </row>
    <row r="79" spans="1:5" ht="75">
      <c r="A79" s="392">
        <f t="shared" si="2"/>
        <v>3072</v>
      </c>
      <c r="B79" s="393" t="str">
        <f>CONCATENATE(" Internal variable based on ",A7," and ",A9," Did individual complete primary/ preparatory/ basic school?  ")</f>
        <v xml:space="preserve"> Internal variable based on 3004 and 3006 Did individual complete primary/ preparatory/ basic school?  </v>
      </c>
      <c r="C79" s="388" t="s">
        <v>37</v>
      </c>
      <c r="D79" s="388" t="s">
        <v>70</v>
      </c>
      <c r="E79" s="384"/>
    </row>
    <row r="80" spans="1:5" ht="75">
      <c r="A80" s="392">
        <f t="shared" si="2"/>
        <v>3073</v>
      </c>
      <c r="B80" s="411" t="s">
        <v>324</v>
      </c>
      <c r="C80" s="388" t="s">
        <v>325</v>
      </c>
      <c r="E80" s="384"/>
    </row>
    <row r="81" spans="1:6" ht="75">
      <c r="A81" s="392">
        <f t="shared" si="2"/>
        <v>3074</v>
      </c>
      <c r="B81" s="411" t="s">
        <v>326</v>
      </c>
      <c r="C81" s="388" t="s">
        <v>325</v>
      </c>
      <c r="E81" s="384"/>
    </row>
    <row r="82" spans="1:6" ht="75">
      <c r="A82" s="392">
        <f t="shared" si="2"/>
        <v>3075</v>
      </c>
      <c r="B82" s="411" t="s">
        <v>327</v>
      </c>
      <c r="C82" s="388" t="s">
        <v>325</v>
      </c>
      <c r="D82" s="388" t="s">
        <v>91</v>
      </c>
      <c r="E82" s="384"/>
      <c r="F82" s="384"/>
    </row>
    <row r="83" spans="1:6" ht="75">
      <c r="A83" s="392">
        <f t="shared" si="2"/>
        <v>3076</v>
      </c>
      <c r="B83" s="411" t="s">
        <v>328</v>
      </c>
      <c r="C83" s="388" t="s">
        <v>325</v>
      </c>
      <c r="D83" s="692" t="str">
        <f>CONCATENATE("If Q",A83,"=2 or 98--&gt;4.0")</f>
        <v>If Q3076=2 or 98--&gt;4.0</v>
      </c>
      <c r="E83" s="409"/>
    </row>
    <row r="84" spans="1:6" ht="75">
      <c r="A84" s="392">
        <f t="shared" si="2"/>
        <v>3077</v>
      </c>
      <c r="B84" s="411" t="s">
        <v>329</v>
      </c>
      <c r="C84" s="388" t="s">
        <v>325</v>
      </c>
      <c r="E84" s="409"/>
    </row>
    <row r="85" spans="1:6" ht="30">
      <c r="A85" s="392">
        <f t="shared" si="2"/>
        <v>3078</v>
      </c>
      <c r="B85" s="387" t="s">
        <v>330</v>
      </c>
      <c r="C85" s="388" t="s">
        <v>726</v>
      </c>
      <c r="D85" s="398" t="str">
        <f>CONCATENATE("If 9998 --&gt;",A86,"
If year given, automatically calculate Q",A86, " and move to next section")</f>
        <v>If 9998 --&gt;3079
If year given, automatically calculate Q3079 and move to next section</v>
      </c>
      <c r="E85" s="409"/>
    </row>
    <row r="86" spans="1:6" s="419" customFormat="1" ht="30">
      <c r="A86" s="392">
        <f t="shared" si="2"/>
        <v>3079</v>
      </c>
      <c r="B86" s="387" t="s">
        <v>331</v>
      </c>
      <c r="C86" s="388" t="s">
        <v>727</v>
      </c>
      <c r="D86" s="388"/>
      <c r="E86" s="409"/>
    </row>
    <row r="87" spans="1:6" s="419" customFormat="1">
      <c r="A87" s="420"/>
      <c r="B87" s="421"/>
      <c r="C87" s="422"/>
      <c r="D87" s="422"/>
    </row>
    <row r="88" spans="1:6" s="419" customFormat="1">
      <c r="A88" s="420"/>
      <c r="B88" s="421"/>
      <c r="C88" s="422"/>
      <c r="D88" s="422"/>
    </row>
    <row r="89" spans="1:6" s="419" customFormat="1">
      <c r="A89" s="420"/>
      <c r="B89" s="421"/>
      <c r="C89" s="422"/>
      <c r="D89" s="422"/>
    </row>
    <row r="90" spans="1:6" s="419" customFormat="1">
      <c r="A90" s="420"/>
      <c r="B90" s="421"/>
      <c r="C90" s="422"/>
      <c r="D90" s="422"/>
    </row>
    <row r="91" spans="1:6" s="419" customFormat="1">
      <c r="A91" s="420"/>
      <c r="B91" s="421"/>
      <c r="C91" s="422"/>
      <c r="D91" s="422"/>
    </row>
    <row r="92" spans="1:6" s="419" customFormat="1">
      <c r="A92" s="420"/>
      <c r="B92" s="421"/>
      <c r="C92" s="422"/>
      <c r="D92" s="422"/>
    </row>
    <row r="93" spans="1:6" s="419" customFormat="1">
      <c r="A93" s="420"/>
      <c r="B93" s="421"/>
      <c r="C93" s="422"/>
      <c r="D93" s="422"/>
    </row>
    <row r="94" spans="1:6" s="419" customFormat="1">
      <c r="A94" s="420"/>
      <c r="B94" s="421"/>
      <c r="C94" s="422"/>
      <c r="D94" s="422"/>
    </row>
    <row r="95" spans="1:6" s="419" customFormat="1">
      <c r="A95" s="420"/>
      <c r="B95" s="421"/>
      <c r="C95" s="422"/>
      <c r="D95" s="422"/>
    </row>
    <row r="96" spans="1:6" s="419" customFormat="1">
      <c r="A96" s="420"/>
      <c r="B96" s="421"/>
      <c r="C96" s="422"/>
      <c r="D96" s="422"/>
    </row>
    <row r="97" spans="1:4" s="419" customFormat="1">
      <c r="A97" s="420"/>
      <c r="B97" s="421"/>
      <c r="C97" s="422"/>
      <c r="D97" s="422"/>
    </row>
    <row r="98" spans="1:4" s="419" customFormat="1">
      <c r="A98" s="420"/>
      <c r="B98" s="421"/>
      <c r="C98" s="422"/>
      <c r="D98" s="422"/>
    </row>
    <row r="99" spans="1:4" s="423" customFormat="1">
      <c r="A99" s="420"/>
      <c r="B99" s="421"/>
      <c r="C99" s="422"/>
      <c r="D99" s="422"/>
    </row>
    <row r="100" spans="1:4" s="419" customFormat="1">
      <c r="A100" s="420"/>
      <c r="B100" s="421"/>
      <c r="C100" s="422"/>
      <c r="D100" s="422"/>
    </row>
    <row r="101" spans="1:4" s="419" customFormat="1">
      <c r="A101" s="420"/>
      <c r="B101" s="421"/>
      <c r="C101" s="422"/>
      <c r="D101" s="422"/>
    </row>
    <row r="102" spans="1:4" s="419" customFormat="1">
      <c r="A102" s="420"/>
      <c r="B102" s="421"/>
      <c r="C102" s="422"/>
      <c r="D102" s="422"/>
    </row>
    <row r="103" spans="1:4" s="419" customFormat="1">
      <c r="A103" s="420"/>
      <c r="B103" s="421"/>
      <c r="C103" s="422"/>
      <c r="D103" s="422"/>
    </row>
    <row r="104" spans="1:4" s="419" customFormat="1">
      <c r="A104" s="420"/>
      <c r="B104" s="421"/>
      <c r="C104" s="422"/>
      <c r="D104" s="422"/>
    </row>
    <row r="105" spans="1:4" s="419" customFormat="1">
      <c r="A105" s="420"/>
      <c r="B105" s="421"/>
      <c r="C105" s="422"/>
      <c r="D105" s="422"/>
    </row>
    <row r="106" spans="1:4" s="419" customFormat="1">
      <c r="A106" s="420"/>
      <c r="B106" s="421"/>
      <c r="C106" s="422"/>
      <c r="D106" s="422"/>
    </row>
    <row r="107" spans="1:4" s="419" customFormat="1">
      <c r="A107" s="420"/>
      <c r="B107" s="421"/>
      <c r="C107" s="422"/>
      <c r="D107" s="422"/>
    </row>
    <row r="108" spans="1:4" s="419" customFormat="1">
      <c r="A108" s="420"/>
      <c r="B108" s="421"/>
      <c r="C108" s="422"/>
      <c r="D108" s="422"/>
    </row>
    <row r="109" spans="1:4" s="419" customFormat="1">
      <c r="A109" s="420"/>
      <c r="B109" s="421"/>
      <c r="C109" s="422"/>
      <c r="D109" s="422"/>
    </row>
    <row r="110" spans="1:4" s="419" customFormat="1">
      <c r="A110" s="420"/>
      <c r="B110" s="421"/>
      <c r="C110" s="422"/>
      <c r="D110" s="422"/>
    </row>
    <row r="111" spans="1:4" s="419" customFormat="1">
      <c r="A111" s="420"/>
      <c r="B111" s="421"/>
      <c r="C111" s="422"/>
      <c r="D111" s="422"/>
    </row>
    <row r="112" spans="1:4" s="419" customFormat="1">
      <c r="A112" s="420"/>
      <c r="B112" s="421"/>
      <c r="C112" s="422"/>
      <c r="D112" s="422"/>
    </row>
    <row r="113" spans="1:4" s="419" customFormat="1">
      <c r="A113" s="420"/>
      <c r="B113" s="421"/>
      <c r="C113" s="422"/>
      <c r="D113" s="422"/>
    </row>
    <row r="114" spans="1:4" s="419" customFormat="1">
      <c r="A114" s="420"/>
      <c r="B114" s="421"/>
      <c r="C114" s="422"/>
      <c r="D114" s="422"/>
    </row>
    <row r="115" spans="1:4" s="419" customFormat="1">
      <c r="A115" s="420"/>
      <c r="B115" s="421"/>
      <c r="C115" s="422"/>
      <c r="D115" s="422"/>
    </row>
    <row r="116" spans="1:4" s="419" customFormat="1">
      <c r="A116" s="420"/>
      <c r="B116" s="421"/>
      <c r="C116" s="422"/>
      <c r="D116" s="422"/>
    </row>
    <row r="117" spans="1:4" s="419" customFormat="1">
      <c r="A117" s="420"/>
      <c r="B117" s="421"/>
      <c r="C117" s="422"/>
      <c r="D117" s="422"/>
    </row>
    <row r="118" spans="1:4" s="419" customFormat="1">
      <c r="A118" s="420"/>
      <c r="B118" s="421"/>
      <c r="C118" s="422"/>
      <c r="D118" s="422"/>
    </row>
    <row r="119" spans="1:4" s="419" customFormat="1">
      <c r="A119" s="420"/>
      <c r="B119" s="421"/>
      <c r="C119" s="422"/>
      <c r="D119" s="422"/>
    </row>
    <row r="120" spans="1:4" s="419" customFormat="1">
      <c r="A120" s="420"/>
      <c r="B120" s="421"/>
      <c r="C120" s="422"/>
      <c r="D120" s="422"/>
    </row>
    <row r="121" spans="1:4" s="419" customFormat="1">
      <c r="A121" s="420"/>
      <c r="B121" s="421"/>
      <c r="C121" s="422"/>
      <c r="D121" s="422"/>
    </row>
    <row r="122" spans="1:4" s="419" customFormat="1">
      <c r="A122" s="420"/>
      <c r="B122" s="421"/>
      <c r="C122" s="422"/>
      <c r="D122" s="422"/>
    </row>
    <row r="123" spans="1:4" s="419" customFormat="1">
      <c r="A123" s="420"/>
      <c r="B123" s="421"/>
      <c r="C123" s="422"/>
      <c r="D123" s="422"/>
    </row>
    <row r="124" spans="1:4" s="419" customFormat="1">
      <c r="A124" s="420"/>
      <c r="B124" s="421"/>
      <c r="C124" s="422"/>
      <c r="D124" s="422"/>
    </row>
    <row r="125" spans="1:4" s="419" customFormat="1">
      <c r="A125" s="420"/>
      <c r="B125" s="421"/>
      <c r="C125" s="422"/>
      <c r="D125" s="422"/>
    </row>
    <row r="126" spans="1:4" s="419" customFormat="1">
      <c r="A126" s="420"/>
      <c r="B126" s="421"/>
      <c r="C126" s="422"/>
      <c r="D126" s="422"/>
    </row>
    <row r="127" spans="1:4" s="419" customFormat="1">
      <c r="A127" s="420"/>
      <c r="B127" s="421"/>
      <c r="C127" s="422"/>
      <c r="D127" s="422"/>
    </row>
    <row r="128" spans="1:4" s="419" customFormat="1">
      <c r="A128" s="420"/>
      <c r="B128" s="421"/>
      <c r="C128" s="422"/>
      <c r="D128" s="422"/>
    </row>
    <row r="129" spans="1:4" s="419" customFormat="1">
      <c r="A129" s="420"/>
      <c r="B129" s="421"/>
      <c r="C129" s="422"/>
      <c r="D129" s="422"/>
    </row>
    <row r="130" spans="1:4" s="419" customFormat="1">
      <c r="A130" s="420"/>
      <c r="B130" s="421"/>
      <c r="C130" s="422"/>
      <c r="D130" s="422"/>
    </row>
    <row r="131" spans="1:4" s="419" customFormat="1">
      <c r="A131" s="420"/>
      <c r="B131" s="421"/>
      <c r="C131" s="422"/>
      <c r="D131" s="422"/>
    </row>
    <row r="132" spans="1:4" s="419" customFormat="1">
      <c r="A132" s="420"/>
      <c r="B132" s="421"/>
      <c r="C132" s="422"/>
      <c r="D132" s="422"/>
    </row>
    <row r="133" spans="1:4" s="419" customFormat="1">
      <c r="A133" s="420"/>
      <c r="B133" s="421"/>
      <c r="C133" s="422"/>
      <c r="D133" s="422"/>
    </row>
    <row r="134" spans="1:4" s="419" customFormat="1">
      <c r="A134" s="420"/>
      <c r="B134" s="421"/>
      <c r="C134" s="422"/>
      <c r="D134" s="422"/>
    </row>
    <row r="135" spans="1:4" s="419" customFormat="1">
      <c r="A135" s="420"/>
      <c r="B135" s="421"/>
      <c r="C135" s="422"/>
      <c r="D135" s="422"/>
    </row>
    <row r="136" spans="1:4" s="419" customFormat="1">
      <c r="A136" s="420"/>
      <c r="B136" s="421"/>
      <c r="C136" s="422"/>
      <c r="D136" s="422"/>
    </row>
    <row r="137" spans="1:4" s="419" customFormat="1">
      <c r="A137" s="420"/>
      <c r="B137" s="421"/>
      <c r="C137" s="422"/>
      <c r="D137" s="422"/>
    </row>
    <row r="138" spans="1:4" s="419" customFormat="1">
      <c r="A138" s="420"/>
      <c r="B138" s="421"/>
      <c r="C138" s="422"/>
      <c r="D138" s="422"/>
    </row>
    <row r="139" spans="1:4" s="419" customFormat="1">
      <c r="A139" s="420"/>
      <c r="B139" s="421"/>
      <c r="C139" s="422"/>
      <c r="D139" s="422"/>
    </row>
    <row r="140" spans="1:4" s="419" customFormat="1">
      <c r="A140" s="420"/>
      <c r="B140" s="421"/>
      <c r="C140" s="422"/>
      <c r="D140" s="422"/>
    </row>
    <row r="141" spans="1:4" s="419" customFormat="1">
      <c r="A141" s="420"/>
      <c r="B141" s="421"/>
      <c r="C141" s="422"/>
      <c r="D141" s="422"/>
    </row>
    <row r="142" spans="1:4" s="419" customFormat="1">
      <c r="A142" s="420"/>
      <c r="B142" s="421"/>
      <c r="C142" s="422"/>
      <c r="D142" s="422"/>
    </row>
    <row r="143" spans="1:4" s="419" customFormat="1">
      <c r="A143" s="420"/>
      <c r="B143" s="421"/>
      <c r="C143" s="422"/>
      <c r="D143" s="422"/>
    </row>
    <row r="144" spans="1:4" s="419" customFormat="1">
      <c r="A144" s="420"/>
      <c r="B144" s="421"/>
      <c r="C144" s="422"/>
      <c r="D144" s="422"/>
    </row>
    <row r="145" spans="1:4" s="419" customFormat="1">
      <c r="A145" s="420"/>
      <c r="B145" s="421"/>
      <c r="C145" s="422"/>
      <c r="D145" s="422"/>
    </row>
    <row r="146" spans="1:4" s="419" customFormat="1">
      <c r="A146" s="420"/>
      <c r="B146" s="421"/>
      <c r="C146" s="422"/>
      <c r="D146" s="422"/>
    </row>
    <row r="147" spans="1:4" s="419" customFormat="1">
      <c r="A147" s="420"/>
      <c r="B147" s="421"/>
      <c r="C147" s="422"/>
      <c r="D147" s="422"/>
    </row>
    <row r="148" spans="1:4" s="419" customFormat="1">
      <c r="A148" s="420"/>
      <c r="B148" s="421"/>
      <c r="C148" s="422"/>
      <c r="D148" s="422"/>
    </row>
    <row r="149" spans="1:4" s="419" customFormat="1">
      <c r="A149" s="420"/>
      <c r="B149" s="421"/>
      <c r="C149" s="422"/>
      <c r="D149" s="422"/>
    </row>
    <row r="150" spans="1:4" s="419" customFormat="1">
      <c r="A150" s="420"/>
      <c r="B150" s="421"/>
      <c r="C150" s="422"/>
      <c r="D150" s="422"/>
    </row>
    <row r="151" spans="1:4" s="419" customFormat="1">
      <c r="A151" s="420"/>
      <c r="B151" s="421"/>
      <c r="C151" s="422"/>
      <c r="D151" s="422"/>
    </row>
    <row r="152" spans="1:4" s="419" customFormat="1">
      <c r="A152" s="420"/>
      <c r="B152" s="421"/>
      <c r="C152" s="422"/>
      <c r="D152" s="422"/>
    </row>
    <row r="153" spans="1:4" s="419" customFormat="1">
      <c r="A153" s="420"/>
      <c r="B153" s="421"/>
      <c r="C153" s="422"/>
      <c r="D153" s="422"/>
    </row>
    <row r="154" spans="1:4" s="419" customFormat="1">
      <c r="A154" s="420"/>
      <c r="B154" s="421"/>
      <c r="C154" s="422"/>
      <c r="D154" s="422"/>
    </row>
    <row r="155" spans="1:4" s="419" customFormat="1">
      <c r="A155" s="420"/>
      <c r="B155" s="421"/>
      <c r="C155" s="422"/>
      <c r="D155" s="422"/>
    </row>
    <row r="156" spans="1:4" s="419" customFormat="1">
      <c r="A156" s="420"/>
      <c r="B156" s="421"/>
      <c r="C156" s="422"/>
      <c r="D156" s="422"/>
    </row>
    <row r="157" spans="1:4" s="419" customFormat="1">
      <c r="A157" s="420"/>
      <c r="B157" s="421"/>
      <c r="C157" s="422"/>
      <c r="D157" s="422"/>
    </row>
    <row r="158" spans="1:4" s="419" customFormat="1">
      <c r="A158" s="420"/>
      <c r="B158" s="421"/>
      <c r="C158" s="422"/>
      <c r="D158" s="422"/>
    </row>
    <row r="159" spans="1:4" s="419" customFormat="1">
      <c r="A159" s="420"/>
      <c r="B159" s="421"/>
      <c r="C159" s="422"/>
      <c r="D159" s="422"/>
    </row>
    <row r="160" spans="1:4" s="419" customFormat="1">
      <c r="A160" s="420"/>
      <c r="B160" s="421"/>
      <c r="C160" s="422"/>
      <c r="D160" s="422"/>
    </row>
    <row r="161" spans="1:4" s="419" customFormat="1">
      <c r="A161" s="420"/>
      <c r="B161" s="421"/>
      <c r="C161" s="422"/>
      <c r="D161" s="422"/>
    </row>
    <row r="162" spans="1:4" s="419" customFormat="1">
      <c r="A162" s="420"/>
      <c r="B162" s="421"/>
      <c r="C162" s="422"/>
      <c r="D162" s="422"/>
    </row>
    <row r="163" spans="1:4" s="419" customFormat="1">
      <c r="A163" s="420"/>
      <c r="B163" s="421"/>
      <c r="C163" s="422"/>
      <c r="D163" s="422"/>
    </row>
    <row r="164" spans="1:4" s="419" customFormat="1">
      <c r="A164" s="420"/>
      <c r="B164" s="421"/>
      <c r="C164" s="422"/>
      <c r="D164" s="422"/>
    </row>
    <row r="165" spans="1:4" s="419" customFormat="1">
      <c r="A165" s="420"/>
      <c r="B165" s="421"/>
      <c r="C165" s="422"/>
      <c r="D165" s="422"/>
    </row>
    <row r="166" spans="1:4" s="419" customFormat="1">
      <c r="A166" s="420"/>
      <c r="B166" s="421"/>
      <c r="C166" s="422"/>
      <c r="D166" s="422"/>
    </row>
    <row r="167" spans="1:4" s="419" customFormat="1">
      <c r="A167" s="420"/>
      <c r="B167" s="421"/>
      <c r="C167" s="422"/>
      <c r="D167" s="422"/>
    </row>
    <row r="168" spans="1:4" s="419" customFormat="1">
      <c r="A168" s="420"/>
      <c r="B168" s="421"/>
      <c r="C168" s="422"/>
      <c r="D168" s="422"/>
    </row>
    <row r="169" spans="1:4" s="419" customFormat="1">
      <c r="A169" s="420"/>
      <c r="B169" s="421"/>
      <c r="C169" s="422"/>
      <c r="D169" s="422"/>
    </row>
    <row r="170" spans="1:4" s="419" customFormat="1">
      <c r="A170" s="420"/>
      <c r="B170" s="421"/>
      <c r="C170" s="422"/>
      <c r="D170" s="422"/>
    </row>
    <row r="171" spans="1:4" s="419" customFormat="1">
      <c r="A171" s="420"/>
      <c r="B171" s="421"/>
      <c r="C171" s="422"/>
      <c r="D171" s="422"/>
    </row>
    <row r="172" spans="1:4" s="419" customFormat="1">
      <c r="A172" s="420"/>
      <c r="B172" s="421"/>
      <c r="C172" s="422"/>
      <c r="D172" s="422"/>
    </row>
    <row r="173" spans="1:4" s="419" customFormat="1">
      <c r="A173" s="420"/>
      <c r="B173" s="421"/>
      <c r="C173" s="422"/>
      <c r="D173" s="422"/>
    </row>
    <row r="174" spans="1:4" s="419" customFormat="1">
      <c r="A174" s="420"/>
      <c r="B174" s="421"/>
      <c r="C174" s="422"/>
      <c r="D174" s="422"/>
    </row>
    <row r="175" spans="1:4" s="419" customFormat="1">
      <c r="A175" s="420"/>
      <c r="B175" s="421"/>
      <c r="C175" s="422"/>
      <c r="D175" s="422"/>
    </row>
    <row r="176" spans="1:4" s="419" customFormat="1">
      <c r="A176" s="420"/>
      <c r="B176" s="421"/>
      <c r="C176" s="422"/>
      <c r="D176" s="422"/>
    </row>
    <row r="177" spans="1:4" s="419" customFormat="1">
      <c r="A177" s="420"/>
      <c r="B177" s="421"/>
      <c r="C177" s="422"/>
      <c r="D177" s="422"/>
    </row>
    <row r="178" spans="1:4" s="419" customFormat="1">
      <c r="A178" s="420"/>
      <c r="B178" s="421"/>
      <c r="C178" s="422"/>
      <c r="D178" s="422"/>
    </row>
    <row r="179" spans="1:4" s="419" customFormat="1">
      <c r="A179" s="420"/>
      <c r="B179" s="421"/>
      <c r="C179" s="422"/>
      <c r="D179" s="422"/>
    </row>
    <row r="180" spans="1:4" s="419" customFormat="1">
      <c r="A180" s="420"/>
      <c r="B180" s="421"/>
      <c r="C180" s="422"/>
      <c r="D180" s="422"/>
    </row>
    <row r="181" spans="1:4" s="419" customFormat="1">
      <c r="A181" s="420"/>
      <c r="B181" s="421"/>
      <c r="C181" s="422"/>
      <c r="D181" s="422"/>
    </row>
    <row r="182" spans="1:4" s="419" customFormat="1">
      <c r="A182" s="420"/>
      <c r="B182" s="421"/>
      <c r="C182" s="422"/>
      <c r="D182" s="422"/>
    </row>
    <row r="183" spans="1:4" s="419" customFormat="1">
      <c r="A183" s="420"/>
      <c r="B183" s="421"/>
      <c r="C183" s="422"/>
      <c r="D183" s="422"/>
    </row>
    <row r="184" spans="1:4" s="419" customFormat="1">
      <c r="A184" s="420"/>
      <c r="B184" s="421"/>
      <c r="C184" s="422"/>
      <c r="D184" s="422"/>
    </row>
    <row r="185" spans="1:4" s="419" customFormat="1">
      <c r="A185" s="420"/>
      <c r="B185" s="421"/>
      <c r="C185" s="422"/>
      <c r="D185" s="422"/>
    </row>
    <row r="186" spans="1:4" s="419" customFormat="1">
      <c r="A186" s="420"/>
      <c r="B186" s="421"/>
      <c r="C186" s="422"/>
      <c r="D186" s="422"/>
    </row>
    <row r="187" spans="1:4" s="419" customFormat="1">
      <c r="A187" s="420"/>
      <c r="B187" s="421"/>
      <c r="C187" s="422"/>
      <c r="D187" s="422"/>
    </row>
    <row r="188" spans="1:4" s="419" customFormat="1">
      <c r="A188" s="420"/>
      <c r="B188" s="421"/>
      <c r="C188" s="422"/>
      <c r="D188" s="422"/>
    </row>
    <row r="189" spans="1:4" s="419" customFormat="1">
      <c r="A189" s="420"/>
      <c r="B189" s="421"/>
      <c r="C189" s="422"/>
      <c r="D189" s="422"/>
    </row>
    <row r="190" spans="1:4" s="419" customFormat="1">
      <c r="A190" s="420"/>
      <c r="B190" s="421"/>
      <c r="C190" s="422"/>
      <c r="D190" s="422"/>
    </row>
    <row r="191" spans="1:4" s="419" customFormat="1">
      <c r="A191" s="420"/>
      <c r="B191" s="421"/>
      <c r="C191" s="422"/>
      <c r="D191" s="422"/>
    </row>
    <row r="192" spans="1:4" s="419" customFormat="1">
      <c r="A192" s="420"/>
      <c r="B192" s="421"/>
      <c r="C192" s="422"/>
      <c r="D192" s="422"/>
    </row>
    <row r="193" spans="1:4" s="419" customFormat="1">
      <c r="A193" s="420"/>
      <c r="B193" s="421"/>
      <c r="C193" s="422"/>
      <c r="D193" s="422"/>
    </row>
    <row r="194" spans="1:4" s="419" customFormat="1">
      <c r="A194" s="420"/>
      <c r="B194" s="421"/>
      <c r="C194" s="422"/>
      <c r="D194" s="422"/>
    </row>
    <row r="195" spans="1:4" s="419" customFormat="1">
      <c r="A195" s="420"/>
      <c r="B195" s="421"/>
      <c r="C195" s="422"/>
      <c r="D195" s="422"/>
    </row>
    <row r="196" spans="1:4" s="419" customFormat="1">
      <c r="A196" s="420"/>
      <c r="B196" s="421"/>
      <c r="C196" s="422"/>
      <c r="D196" s="422"/>
    </row>
    <row r="197" spans="1:4" s="419" customFormat="1">
      <c r="A197" s="420"/>
      <c r="B197" s="421"/>
      <c r="C197" s="422"/>
      <c r="D197" s="422"/>
    </row>
    <row r="198" spans="1:4" s="419" customFormat="1">
      <c r="A198" s="420"/>
      <c r="B198" s="421"/>
      <c r="C198" s="422"/>
      <c r="D198" s="422"/>
    </row>
    <row r="199" spans="1:4" s="419" customFormat="1">
      <c r="A199" s="420"/>
      <c r="B199" s="421"/>
      <c r="C199" s="422"/>
      <c r="D199" s="422"/>
    </row>
    <row r="200" spans="1:4" s="419" customFormat="1">
      <c r="A200" s="420"/>
      <c r="B200" s="421"/>
      <c r="C200" s="422"/>
      <c r="D200" s="422"/>
    </row>
    <row r="201" spans="1:4" s="419" customFormat="1">
      <c r="A201" s="420"/>
      <c r="B201" s="421"/>
      <c r="C201" s="422"/>
      <c r="D201" s="422"/>
    </row>
    <row r="202" spans="1:4" s="419" customFormat="1">
      <c r="A202" s="420"/>
      <c r="B202" s="421"/>
      <c r="C202" s="422"/>
      <c r="D202" s="422"/>
    </row>
    <row r="203" spans="1:4" s="419" customFormat="1">
      <c r="A203" s="420"/>
      <c r="B203" s="421"/>
      <c r="C203" s="422"/>
      <c r="D203" s="422"/>
    </row>
    <row r="204" spans="1:4" s="419" customFormat="1">
      <c r="A204" s="420"/>
      <c r="B204" s="421"/>
      <c r="C204" s="422"/>
      <c r="D204" s="422"/>
    </row>
    <row r="205" spans="1:4" s="419" customFormat="1">
      <c r="A205" s="420"/>
      <c r="B205" s="421"/>
      <c r="C205" s="422"/>
      <c r="D205" s="422"/>
    </row>
    <row r="206" spans="1:4" s="419" customFormat="1">
      <c r="A206" s="420"/>
      <c r="B206" s="421"/>
      <c r="C206" s="422"/>
      <c r="D206" s="422"/>
    </row>
    <row r="207" spans="1:4" s="419" customFormat="1">
      <c r="A207" s="420"/>
      <c r="B207" s="421"/>
      <c r="C207" s="422"/>
      <c r="D207" s="422"/>
    </row>
    <row r="208" spans="1:4" s="419" customFormat="1">
      <c r="A208" s="420"/>
      <c r="B208" s="421"/>
      <c r="C208" s="422"/>
      <c r="D208" s="422"/>
    </row>
    <row r="209" spans="1:4" s="419" customFormat="1">
      <c r="A209" s="420"/>
      <c r="B209" s="421"/>
      <c r="C209" s="422"/>
      <c r="D209" s="422"/>
    </row>
    <row r="210" spans="1:4" s="419" customFormat="1">
      <c r="A210" s="420"/>
      <c r="B210" s="421"/>
      <c r="C210" s="422"/>
      <c r="D210" s="422"/>
    </row>
    <row r="211" spans="1:4" s="419" customFormat="1">
      <c r="A211" s="420"/>
      <c r="B211" s="421"/>
      <c r="C211" s="422"/>
      <c r="D211" s="422"/>
    </row>
    <row r="212" spans="1:4" s="419" customFormat="1">
      <c r="A212" s="420"/>
      <c r="B212" s="421"/>
      <c r="C212" s="422"/>
      <c r="D212" s="422"/>
    </row>
    <row r="213" spans="1:4" s="419" customFormat="1">
      <c r="A213" s="420"/>
      <c r="B213" s="421"/>
      <c r="C213" s="422"/>
      <c r="D213" s="422"/>
    </row>
    <row r="214" spans="1:4" s="419" customFormat="1">
      <c r="A214" s="420"/>
      <c r="B214" s="421"/>
      <c r="C214" s="422"/>
      <c r="D214" s="422"/>
    </row>
    <row r="215" spans="1:4" s="419" customFormat="1">
      <c r="A215" s="420"/>
      <c r="B215" s="421"/>
      <c r="C215" s="422"/>
      <c r="D215" s="422"/>
    </row>
    <row r="216" spans="1:4" s="419" customFormat="1">
      <c r="A216" s="420"/>
      <c r="B216" s="421"/>
      <c r="C216" s="422"/>
      <c r="D216" s="422"/>
    </row>
    <row r="217" spans="1:4" s="419" customFormat="1">
      <c r="A217" s="420"/>
      <c r="B217" s="421"/>
      <c r="C217" s="422"/>
      <c r="D217" s="422"/>
    </row>
    <row r="218" spans="1:4" s="419" customFormat="1">
      <c r="A218" s="420"/>
      <c r="B218" s="421"/>
      <c r="C218" s="422"/>
      <c r="D218" s="422"/>
    </row>
    <row r="219" spans="1:4" s="419" customFormat="1">
      <c r="A219" s="420"/>
      <c r="B219" s="421"/>
      <c r="C219" s="422"/>
      <c r="D219" s="422"/>
    </row>
    <row r="220" spans="1:4" s="419" customFormat="1">
      <c r="A220" s="420"/>
      <c r="B220" s="421"/>
      <c r="C220" s="422"/>
      <c r="D220" s="422"/>
    </row>
    <row r="221" spans="1:4" s="419" customFormat="1">
      <c r="A221" s="420"/>
      <c r="B221" s="421"/>
      <c r="C221" s="422"/>
      <c r="D221" s="422"/>
    </row>
    <row r="222" spans="1:4" s="419" customFormat="1">
      <c r="A222" s="420"/>
      <c r="B222" s="421"/>
      <c r="C222" s="422"/>
      <c r="D222" s="422"/>
    </row>
    <row r="223" spans="1:4" s="419" customFormat="1">
      <c r="A223" s="420"/>
      <c r="B223" s="421"/>
      <c r="C223" s="422"/>
      <c r="D223" s="422"/>
    </row>
    <row r="224" spans="1:4" s="419" customFormat="1">
      <c r="A224" s="420"/>
      <c r="B224" s="421"/>
      <c r="C224" s="422"/>
      <c r="D224" s="422"/>
    </row>
    <row r="225" spans="1:4" s="419" customFormat="1">
      <c r="A225" s="420"/>
      <c r="B225" s="421"/>
      <c r="C225" s="422"/>
      <c r="D225" s="422"/>
    </row>
    <row r="226" spans="1:4" s="419" customFormat="1">
      <c r="A226" s="420"/>
      <c r="B226" s="421"/>
      <c r="C226" s="422"/>
      <c r="D226" s="422"/>
    </row>
    <row r="227" spans="1:4" s="419" customFormat="1">
      <c r="A227" s="420"/>
      <c r="B227" s="421"/>
      <c r="C227" s="422"/>
      <c r="D227" s="422"/>
    </row>
    <row r="228" spans="1:4" s="419" customFormat="1">
      <c r="A228" s="420"/>
      <c r="B228" s="421"/>
      <c r="C228" s="422"/>
      <c r="D228" s="422"/>
    </row>
    <row r="229" spans="1:4" s="419" customFormat="1">
      <c r="A229" s="420"/>
      <c r="B229" s="421"/>
      <c r="C229" s="422"/>
      <c r="D229" s="422"/>
    </row>
    <row r="230" spans="1:4" s="419" customFormat="1">
      <c r="A230" s="420"/>
      <c r="B230" s="421"/>
      <c r="C230" s="422"/>
      <c r="D230" s="422"/>
    </row>
    <row r="231" spans="1:4" s="419" customFormat="1">
      <c r="A231" s="420"/>
      <c r="B231" s="421"/>
      <c r="C231" s="422"/>
      <c r="D231" s="422"/>
    </row>
    <row r="232" spans="1:4" s="419" customFormat="1">
      <c r="A232" s="420"/>
      <c r="B232" s="421"/>
      <c r="C232" s="422"/>
      <c r="D232" s="422"/>
    </row>
    <row r="233" spans="1:4" s="419" customFormat="1">
      <c r="A233" s="420"/>
      <c r="B233" s="421"/>
      <c r="C233" s="422"/>
      <c r="D233" s="422"/>
    </row>
    <row r="234" spans="1:4" s="419" customFormat="1">
      <c r="A234" s="420"/>
      <c r="B234" s="421"/>
      <c r="C234" s="422"/>
      <c r="D234" s="422"/>
    </row>
    <row r="235" spans="1:4" s="419" customFormat="1">
      <c r="A235" s="420"/>
      <c r="B235" s="421"/>
      <c r="C235" s="422"/>
      <c r="D235" s="422"/>
    </row>
    <row r="236" spans="1:4" s="419" customFormat="1">
      <c r="A236" s="420"/>
      <c r="B236" s="421"/>
      <c r="C236" s="422"/>
      <c r="D236" s="422"/>
    </row>
    <row r="237" spans="1:4" s="419" customFormat="1">
      <c r="A237" s="420"/>
      <c r="B237" s="421"/>
      <c r="C237" s="422"/>
      <c r="D237" s="422"/>
    </row>
    <row r="238" spans="1:4" s="419" customFormat="1">
      <c r="A238" s="420"/>
      <c r="B238" s="421"/>
      <c r="C238" s="422"/>
      <c r="D238" s="422"/>
    </row>
    <row r="239" spans="1:4" s="419" customFormat="1">
      <c r="A239" s="420"/>
      <c r="B239" s="421"/>
      <c r="C239" s="422"/>
      <c r="D239" s="422"/>
    </row>
    <row r="240" spans="1:4" s="419" customFormat="1">
      <c r="A240" s="420"/>
      <c r="B240" s="421"/>
      <c r="C240" s="422"/>
      <c r="D240" s="422"/>
    </row>
    <row r="241" spans="1:4" s="419" customFormat="1">
      <c r="A241" s="420"/>
      <c r="B241" s="421"/>
      <c r="C241" s="422"/>
      <c r="D241" s="422"/>
    </row>
    <row r="242" spans="1:4" s="419" customFormat="1">
      <c r="A242" s="420"/>
      <c r="B242" s="421"/>
      <c r="C242" s="422"/>
      <c r="D242" s="422"/>
    </row>
    <row r="243" spans="1:4" s="419" customFormat="1">
      <c r="A243" s="420"/>
      <c r="B243" s="421"/>
      <c r="C243" s="422"/>
      <c r="D243" s="422"/>
    </row>
    <row r="244" spans="1:4" s="419" customFormat="1">
      <c r="A244" s="420"/>
      <c r="B244" s="421"/>
      <c r="C244" s="422"/>
      <c r="D244" s="422"/>
    </row>
    <row r="245" spans="1:4" s="419" customFormat="1">
      <c r="A245" s="420"/>
      <c r="B245" s="421"/>
      <c r="C245" s="422"/>
      <c r="D245" s="422"/>
    </row>
    <row r="246" spans="1:4" s="419" customFormat="1">
      <c r="A246" s="420"/>
      <c r="B246" s="421"/>
      <c r="C246" s="422"/>
      <c r="D246" s="422"/>
    </row>
    <row r="247" spans="1:4" s="419" customFormat="1">
      <c r="A247" s="420"/>
      <c r="B247" s="421"/>
      <c r="C247" s="422"/>
      <c r="D247" s="422"/>
    </row>
    <row r="248" spans="1:4" s="419" customFormat="1">
      <c r="A248" s="420"/>
      <c r="B248" s="421"/>
      <c r="C248" s="422"/>
      <c r="D248" s="422"/>
    </row>
    <row r="249" spans="1:4" s="419" customFormat="1">
      <c r="A249" s="420"/>
      <c r="B249" s="421"/>
      <c r="C249" s="422"/>
      <c r="D249" s="422"/>
    </row>
    <row r="250" spans="1:4" s="419" customFormat="1">
      <c r="A250" s="420"/>
      <c r="B250" s="421"/>
      <c r="C250" s="422"/>
      <c r="D250" s="422"/>
    </row>
    <row r="251" spans="1:4" s="419" customFormat="1">
      <c r="A251" s="420"/>
      <c r="B251" s="421"/>
      <c r="C251" s="422"/>
      <c r="D251" s="422"/>
    </row>
    <row r="252" spans="1:4" s="419" customFormat="1">
      <c r="A252" s="420"/>
      <c r="B252" s="421"/>
      <c r="C252" s="422"/>
      <c r="D252" s="422"/>
    </row>
    <row r="253" spans="1:4" s="419" customFormat="1">
      <c r="A253" s="420"/>
      <c r="B253" s="421"/>
      <c r="C253" s="422"/>
      <c r="D253" s="422"/>
    </row>
    <row r="254" spans="1:4" s="419" customFormat="1">
      <c r="A254" s="420"/>
      <c r="B254" s="421"/>
      <c r="C254" s="422"/>
      <c r="D254" s="422"/>
    </row>
    <row r="255" spans="1:4" s="419" customFormat="1">
      <c r="A255" s="420"/>
      <c r="B255" s="421"/>
      <c r="C255" s="422"/>
      <c r="D255" s="422"/>
    </row>
    <row r="256" spans="1:4" s="419" customFormat="1">
      <c r="A256" s="420"/>
      <c r="B256" s="421"/>
      <c r="C256" s="422"/>
      <c r="D256" s="422"/>
    </row>
    <row r="257" spans="1:4" s="419" customFormat="1">
      <c r="A257" s="420"/>
      <c r="B257" s="421"/>
      <c r="C257" s="422"/>
      <c r="D257" s="422"/>
    </row>
    <row r="258" spans="1:4" s="419" customFormat="1">
      <c r="A258" s="420"/>
      <c r="B258" s="421"/>
      <c r="C258" s="422"/>
      <c r="D258" s="422"/>
    </row>
    <row r="259" spans="1:4" s="419" customFormat="1">
      <c r="A259" s="420"/>
      <c r="B259" s="421"/>
      <c r="C259" s="422"/>
      <c r="D259" s="422"/>
    </row>
    <row r="260" spans="1:4" s="419" customFormat="1">
      <c r="A260" s="420"/>
      <c r="B260" s="421"/>
      <c r="C260" s="422"/>
      <c r="D260" s="422"/>
    </row>
    <row r="261" spans="1:4" s="419" customFormat="1">
      <c r="A261" s="420"/>
      <c r="B261" s="421"/>
      <c r="C261" s="422"/>
      <c r="D261" s="422"/>
    </row>
    <row r="262" spans="1:4" s="419" customFormat="1">
      <c r="A262" s="420"/>
      <c r="B262" s="421"/>
      <c r="C262" s="422"/>
      <c r="D262" s="422"/>
    </row>
    <row r="263" spans="1:4" s="419" customFormat="1">
      <c r="A263" s="420"/>
      <c r="B263" s="421"/>
      <c r="C263" s="422"/>
      <c r="D263" s="422"/>
    </row>
    <row r="264" spans="1:4" s="419" customFormat="1">
      <c r="A264" s="420"/>
      <c r="B264" s="421"/>
      <c r="C264" s="422"/>
      <c r="D264" s="422"/>
    </row>
    <row r="265" spans="1:4" s="419" customFormat="1">
      <c r="A265" s="420"/>
      <c r="B265" s="421"/>
      <c r="C265" s="422"/>
      <c r="D265" s="422"/>
    </row>
    <row r="266" spans="1:4" s="419" customFormat="1">
      <c r="A266" s="420"/>
      <c r="B266" s="421"/>
      <c r="C266" s="422"/>
      <c r="D266" s="422"/>
    </row>
    <row r="267" spans="1:4" s="419" customFormat="1">
      <c r="A267" s="420"/>
      <c r="B267" s="421"/>
      <c r="C267" s="422"/>
      <c r="D267" s="422"/>
    </row>
    <row r="268" spans="1:4" s="419" customFormat="1">
      <c r="A268" s="420"/>
      <c r="B268" s="421"/>
      <c r="C268" s="422"/>
      <c r="D268" s="422"/>
    </row>
    <row r="269" spans="1:4" s="419" customFormat="1">
      <c r="A269" s="420"/>
      <c r="B269" s="421"/>
      <c r="C269" s="422"/>
      <c r="D269" s="422"/>
    </row>
    <row r="270" spans="1:4" s="419" customFormat="1">
      <c r="A270" s="420"/>
      <c r="B270" s="421"/>
      <c r="C270" s="422"/>
      <c r="D270" s="422"/>
    </row>
    <row r="271" spans="1:4" s="419" customFormat="1">
      <c r="A271" s="420"/>
      <c r="B271" s="421"/>
      <c r="C271" s="422"/>
      <c r="D271" s="422"/>
    </row>
    <row r="272" spans="1:4" s="419" customFormat="1">
      <c r="A272" s="420"/>
      <c r="B272" s="421"/>
      <c r="C272" s="422"/>
      <c r="D272" s="422"/>
    </row>
    <row r="273" spans="1:4" s="419" customFormat="1">
      <c r="A273" s="420"/>
      <c r="B273" s="421"/>
      <c r="C273" s="422"/>
      <c r="D273" s="422"/>
    </row>
    <row r="274" spans="1:4" s="419" customFormat="1">
      <c r="A274" s="420"/>
      <c r="B274" s="421"/>
      <c r="C274" s="422"/>
      <c r="D274" s="422"/>
    </row>
    <row r="275" spans="1:4" s="419" customFormat="1">
      <c r="A275" s="420"/>
      <c r="B275" s="421"/>
      <c r="C275" s="422"/>
      <c r="D275" s="422"/>
    </row>
    <row r="276" spans="1:4" s="419" customFormat="1">
      <c r="A276" s="420"/>
      <c r="B276" s="421"/>
      <c r="C276" s="422"/>
      <c r="D276" s="422"/>
    </row>
    <row r="277" spans="1:4" s="419" customFormat="1">
      <c r="A277" s="420"/>
      <c r="B277" s="421"/>
      <c r="C277" s="422"/>
      <c r="D277" s="422"/>
    </row>
    <row r="278" spans="1:4" s="419" customFormat="1">
      <c r="A278" s="420"/>
      <c r="B278" s="421"/>
      <c r="C278" s="422"/>
      <c r="D278" s="422"/>
    </row>
    <row r="279" spans="1:4" s="419" customFormat="1">
      <c r="A279" s="420"/>
      <c r="B279" s="421"/>
      <c r="C279" s="422"/>
      <c r="D279" s="422"/>
    </row>
    <row r="280" spans="1:4" s="419" customFormat="1">
      <c r="A280" s="420"/>
      <c r="B280" s="421"/>
      <c r="C280" s="422"/>
      <c r="D280" s="422"/>
    </row>
    <row r="281" spans="1:4" s="419" customFormat="1">
      <c r="A281" s="420"/>
      <c r="B281" s="421"/>
      <c r="C281" s="422"/>
      <c r="D281" s="422"/>
    </row>
    <row r="282" spans="1:4" s="419" customFormat="1">
      <c r="A282" s="420"/>
      <c r="B282" s="421"/>
      <c r="C282" s="422"/>
      <c r="D282" s="422"/>
    </row>
    <row r="283" spans="1:4" s="419" customFormat="1">
      <c r="A283" s="420"/>
      <c r="B283" s="421"/>
      <c r="C283" s="422"/>
      <c r="D283" s="422"/>
    </row>
    <row r="284" spans="1:4" s="419" customFormat="1">
      <c r="A284" s="420"/>
      <c r="B284" s="421"/>
      <c r="C284" s="422"/>
      <c r="D284" s="422"/>
    </row>
    <row r="285" spans="1:4" s="419" customFormat="1">
      <c r="A285" s="420"/>
      <c r="B285" s="421"/>
      <c r="C285" s="422"/>
      <c r="D285" s="422"/>
    </row>
    <row r="286" spans="1:4" s="419" customFormat="1">
      <c r="A286" s="420"/>
      <c r="B286" s="421"/>
      <c r="C286" s="422"/>
      <c r="D286" s="422"/>
    </row>
    <row r="287" spans="1:4" s="419" customFormat="1">
      <c r="A287" s="420"/>
      <c r="B287" s="421"/>
      <c r="C287" s="422"/>
      <c r="D287" s="422"/>
    </row>
    <row r="288" spans="1:4" s="419" customFormat="1">
      <c r="A288" s="420"/>
      <c r="B288" s="421"/>
      <c r="C288" s="422"/>
      <c r="D288" s="422"/>
    </row>
    <row r="289" spans="1:4" s="419" customFormat="1">
      <c r="A289" s="420"/>
      <c r="B289" s="421"/>
      <c r="C289" s="422"/>
      <c r="D289" s="422"/>
    </row>
    <row r="290" spans="1:4" s="419" customFormat="1">
      <c r="A290" s="420"/>
      <c r="B290" s="421"/>
      <c r="C290" s="422"/>
      <c r="D290" s="422"/>
    </row>
    <row r="291" spans="1:4" s="419" customFormat="1">
      <c r="A291" s="420"/>
      <c r="B291" s="421"/>
      <c r="C291" s="422"/>
      <c r="D291" s="422"/>
    </row>
    <row r="292" spans="1:4" s="419" customFormat="1">
      <c r="A292" s="420"/>
      <c r="B292" s="421"/>
      <c r="C292" s="422"/>
      <c r="D292" s="422"/>
    </row>
    <row r="293" spans="1:4" s="419" customFormat="1">
      <c r="A293" s="420"/>
      <c r="B293" s="421"/>
      <c r="C293" s="422"/>
      <c r="D293" s="422"/>
    </row>
    <row r="294" spans="1:4" s="419" customFormat="1">
      <c r="A294" s="420"/>
      <c r="B294" s="421"/>
      <c r="C294" s="422"/>
      <c r="D294" s="422"/>
    </row>
    <row r="295" spans="1:4" s="419" customFormat="1">
      <c r="A295" s="420"/>
      <c r="B295" s="421"/>
      <c r="C295" s="422"/>
      <c r="D295" s="422"/>
    </row>
    <row r="296" spans="1:4" s="419" customFormat="1">
      <c r="A296" s="420"/>
      <c r="B296" s="421"/>
      <c r="C296" s="422"/>
      <c r="D296" s="422"/>
    </row>
    <row r="297" spans="1:4" s="419" customFormat="1">
      <c r="A297" s="420"/>
      <c r="B297" s="421"/>
      <c r="C297" s="422"/>
      <c r="D297" s="422"/>
    </row>
    <row r="298" spans="1:4" s="419" customFormat="1">
      <c r="A298" s="420"/>
      <c r="B298" s="421"/>
      <c r="C298" s="422"/>
      <c r="D298" s="422"/>
    </row>
    <row r="299" spans="1:4" s="419" customFormat="1">
      <c r="A299" s="420"/>
      <c r="B299" s="421"/>
      <c r="C299" s="422"/>
      <c r="D299" s="422"/>
    </row>
    <row r="300" spans="1:4" s="419" customFormat="1">
      <c r="A300" s="420"/>
      <c r="B300" s="421"/>
      <c r="C300" s="422"/>
      <c r="D300" s="422"/>
    </row>
    <row r="301" spans="1:4" s="419" customFormat="1">
      <c r="A301" s="420"/>
      <c r="B301" s="421"/>
      <c r="C301" s="422"/>
      <c r="D301" s="422"/>
    </row>
    <row r="302" spans="1:4" s="419" customFormat="1">
      <c r="A302" s="420"/>
      <c r="B302" s="421"/>
      <c r="C302" s="422"/>
      <c r="D302" s="422"/>
    </row>
    <row r="303" spans="1:4" s="419" customFormat="1">
      <c r="A303" s="420"/>
      <c r="B303" s="421"/>
      <c r="C303" s="422"/>
      <c r="D303" s="422"/>
    </row>
    <row r="304" spans="1:4" s="419" customFormat="1">
      <c r="A304" s="420"/>
      <c r="B304" s="421"/>
      <c r="C304" s="422"/>
      <c r="D304" s="422"/>
    </row>
    <row r="305" spans="1:4" s="419" customFormat="1">
      <c r="A305" s="420"/>
      <c r="B305" s="421"/>
      <c r="C305" s="422"/>
      <c r="D305" s="422"/>
    </row>
    <row r="306" spans="1:4" s="419" customFormat="1">
      <c r="A306" s="420"/>
      <c r="B306" s="421"/>
      <c r="C306" s="422"/>
      <c r="D306" s="422"/>
    </row>
    <row r="307" spans="1:4" s="419" customFormat="1">
      <c r="A307" s="420"/>
      <c r="B307" s="421"/>
      <c r="C307" s="422"/>
      <c r="D307" s="422"/>
    </row>
    <row r="308" spans="1:4" s="419" customFormat="1">
      <c r="A308" s="420"/>
      <c r="B308" s="421"/>
      <c r="C308" s="422"/>
      <c r="D308" s="422"/>
    </row>
    <row r="309" spans="1:4" s="419" customFormat="1">
      <c r="A309" s="420"/>
      <c r="B309" s="421"/>
      <c r="C309" s="422"/>
      <c r="D309" s="422"/>
    </row>
    <row r="310" spans="1:4" s="419" customFormat="1">
      <c r="A310" s="420"/>
      <c r="B310" s="421"/>
      <c r="C310" s="422"/>
      <c r="D310" s="422"/>
    </row>
    <row r="311" spans="1:4" s="419" customFormat="1">
      <c r="A311" s="420"/>
      <c r="B311" s="421"/>
      <c r="C311" s="422"/>
      <c r="D311" s="422"/>
    </row>
    <row r="312" spans="1:4" s="419" customFormat="1">
      <c r="A312" s="420"/>
      <c r="B312" s="421"/>
      <c r="C312" s="422"/>
      <c r="D312" s="422"/>
    </row>
    <row r="313" spans="1:4" s="419" customFormat="1">
      <c r="A313" s="420"/>
      <c r="B313" s="421"/>
      <c r="C313" s="422"/>
      <c r="D313" s="422"/>
    </row>
    <row r="314" spans="1:4" s="419" customFormat="1">
      <c r="A314" s="420"/>
      <c r="B314" s="421"/>
      <c r="C314" s="422"/>
      <c r="D314" s="422"/>
    </row>
    <row r="315" spans="1:4" s="419" customFormat="1">
      <c r="A315" s="420"/>
      <c r="B315" s="421"/>
      <c r="C315" s="422"/>
      <c r="D315" s="422"/>
    </row>
    <row r="316" spans="1:4" s="419" customFormat="1">
      <c r="A316" s="420"/>
      <c r="B316" s="421"/>
      <c r="C316" s="422"/>
      <c r="D316" s="422"/>
    </row>
    <row r="317" spans="1:4" s="419" customFormat="1">
      <c r="A317" s="420"/>
      <c r="B317" s="421"/>
      <c r="C317" s="422"/>
      <c r="D317" s="422"/>
    </row>
    <row r="318" spans="1:4" s="419" customFormat="1">
      <c r="A318" s="420"/>
      <c r="B318" s="421"/>
      <c r="C318" s="422"/>
      <c r="D318" s="422"/>
    </row>
    <row r="319" spans="1:4" s="419" customFormat="1">
      <c r="A319" s="420"/>
      <c r="B319" s="421"/>
      <c r="C319" s="422"/>
      <c r="D319" s="422"/>
    </row>
    <row r="320" spans="1:4" s="419" customFormat="1">
      <c r="A320" s="420"/>
      <c r="B320" s="421"/>
      <c r="C320" s="422"/>
      <c r="D320" s="422"/>
    </row>
    <row r="321" spans="1:4" s="419" customFormat="1">
      <c r="A321" s="420"/>
      <c r="B321" s="421"/>
      <c r="C321" s="422"/>
      <c r="D321" s="422"/>
    </row>
    <row r="322" spans="1:4" s="419" customFormat="1">
      <c r="A322" s="420"/>
      <c r="B322" s="421"/>
      <c r="C322" s="422"/>
      <c r="D322" s="422"/>
    </row>
    <row r="323" spans="1:4" s="419" customFormat="1">
      <c r="A323" s="420"/>
      <c r="B323" s="421"/>
      <c r="C323" s="422"/>
      <c r="D323" s="422"/>
    </row>
    <row r="324" spans="1:4" s="419" customFormat="1">
      <c r="A324" s="420"/>
      <c r="B324" s="421"/>
      <c r="C324" s="422"/>
      <c r="D324" s="422"/>
    </row>
    <row r="325" spans="1:4" s="419" customFormat="1">
      <c r="A325" s="420"/>
      <c r="B325" s="421"/>
      <c r="C325" s="422"/>
      <c r="D325" s="422"/>
    </row>
    <row r="326" spans="1:4" s="419" customFormat="1">
      <c r="A326" s="420"/>
      <c r="B326" s="421"/>
      <c r="C326" s="422"/>
      <c r="D326" s="422"/>
    </row>
    <row r="327" spans="1:4" s="419" customFormat="1">
      <c r="A327" s="420"/>
      <c r="B327" s="421"/>
      <c r="C327" s="422"/>
      <c r="D327" s="422"/>
    </row>
    <row r="328" spans="1:4" s="419" customFormat="1">
      <c r="A328" s="420"/>
      <c r="B328" s="421"/>
      <c r="C328" s="422"/>
      <c r="D328" s="422"/>
    </row>
    <row r="329" spans="1:4" s="419" customFormat="1">
      <c r="A329" s="420"/>
      <c r="B329" s="421"/>
      <c r="C329" s="422"/>
      <c r="D329" s="422"/>
    </row>
    <row r="330" spans="1:4" s="419" customFormat="1">
      <c r="A330" s="420"/>
      <c r="B330" s="421"/>
      <c r="C330" s="422"/>
      <c r="D330" s="422"/>
    </row>
    <row r="331" spans="1:4" s="419" customFormat="1">
      <c r="A331" s="420"/>
      <c r="B331" s="421"/>
      <c r="C331" s="422"/>
      <c r="D331" s="422"/>
    </row>
    <row r="332" spans="1:4" s="419" customFormat="1">
      <c r="A332" s="420"/>
      <c r="B332" s="421"/>
      <c r="C332" s="422"/>
      <c r="D332" s="422"/>
    </row>
    <row r="333" spans="1:4" s="419" customFormat="1">
      <c r="A333" s="420"/>
      <c r="B333" s="421"/>
      <c r="C333" s="422"/>
      <c r="D333" s="422"/>
    </row>
    <row r="334" spans="1:4" s="419" customFormat="1">
      <c r="A334" s="420"/>
      <c r="B334" s="421"/>
      <c r="C334" s="422"/>
      <c r="D334" s="422"/>
    </row>
    <row r="335" spans="1:4" s="419" customFormat="1">
      <c r="A335" s="420"/>
      <c r="B335" s="421"/>
      <c r="C335" s="422"/>
      <c r="D335" s="422"/>
    </row>
    <row r="336" spans="1:4" s="419" customFormat="1">
      <c r="A336" s="420"/>
      <c r="B336" s="421"/>
      <c r="C336" s="422"/>
      <c r="D336" s="422"/>
    </row>
    <row r="337" spans="1:4" s="419" customFormat="1">
      <c r="A337" s="420"/>
      <c r="B337" s="421"/>
      <c r="C337" s="422"/>
      <c r="D337" s="422"/>
    </row>
    <row r="338" spans="1:4" s="419" customFormat="1">
      <c r="A338" s="420"/>
      <c r="B338" s="421"/>
      <c r="C338" s="422"/>
      <c r="D338" s="422"/>
    </row>
    <row r="339" spans="1:4" s="419" customFormat="1">
      <c r="A339" s="420"/>
      <c r="B339" s="421"/>
      <c r="C339" s="422"/>
      <c r="D339" s="422"/>
    </row>
    <row r="340" spans="1:4" s="419" customFormat="1">
      <c r="A340" s="420"/>
      <c r="B340" s="421"/>
      <c r="C340" s="422"/>
      <c r="D340" s="422"/>
    </row>
    <row r="341" spans="1:4" s="419" customFormat="1">
      <c r="A341" s="420"/>
      <c r="B341" s="421"/>
      <c r="C341" s="422"/>
      <c r="D341" s="422"/>
    </row>
    <row r="342" spans="1:4" s="419" customFormat="1">
      <c r="A342" s="420"/>
      <c r="B342" s="421"/>
      <c r="C342" s="422"/>
      <c r="D342" s="422"/>
    </row>
    <row r="343" spans="1:4" s="419" customFormat="1">
      <c r="A343" s="420"/>
      <c r="B343" s="421"/>
      <c r="C343" s="422"/>
      <c r="D343" s="422"/>
    </row>
    <row r="344" spans="1:4" s="419" customFormat="1">
      <c r="A344" s="420"/>
      <c r="B344" s="421"/>
      <c r="C344" s="422"/>
      <c r="D344" s="422"/>
    </row>
    <row r="345" spans="1:4" s="419" customFormat="1">
      <c r="A345" s="420"/>
      <c r="B345" s="421"/>
      <c r="C345" s="422"/>
      <c r="D345" s="422"/>
    </row>
    <row r="346" spans="1:4" s="419" customFormat="1">
      <c r="A346" s="420"/>
      <c r="B346" s="421"/>
      <c r="C346" s="422"/>
      <c r="D346" s="422"/>
    </row>
    <row r="347" spans="1:4" s="419" customFormat="1">
      <c r="A347" s="420"/>
      <c r="B347" s="421"/>
      <c r="C347" s="422"/>
      <c r="D347" s="422"/>
    </row>
    <row r="348" spans="1:4" s="419" customFormat="1">
      <c r="A348" s="420"/>
      <c r="B348" s="421"/>
      <c r="C348" s="422"/>
      <c r="D348" s="422"/>
    </row>
    <row r="349" spans="1:4" s="419" customFormat="1">
      <c r="A349" s="420"/>
      <c r="B349" s="421"/>
      <c r="C349" s="422"/>
      <c r="D349" s="422"/>
    </row>
    <row r="350" spans="1:4" s="419" customFormat="1">
      <c r="A350" s="420"/>
      <c r="B350" s="421"/>
      <c r="C350" s="422"/>
      <c r="D350" s="422"/>
    </row>
    <row r="351" spans="1:4" s="419" customFormat="1">
      <c r="A351" s="420"/>
      <c r="B351" s="421"/>
      <c r="C351" s="422"/>
      <c r="D351" s="422"/>
    </row>
    <row r="352" spans="1:4" s="419" customFormat="1">
      <c r="A352" s="420"/>
      <c r="B352" s="421"/>
      <c r="C352" s="422"/>
      <c r="D352" s="422"/>
    </row>
    <row r="353" spans="1:4" s="419" customFormat="1">
      <c r="A353" s="420"/>
      <c r="B353" s="421"/>
      <c r="C353" s="422"/>
      <c r="D353" s="422"/>
    </row>
    <row r="354" spans="1:4" s="419" customFormat="1">
      <c r="A354" s="420"/>
      <c r="B354" s="421"/>
      <c r="C354" s="422"/>
      <c r="D354" s="422"/>
    </row>
    <row r="355" spans="1:4" s="419" customFormat="1">
      <c r="A355" s="420"/>
      <c r="B355" s="421"/>
      <c r="C355" s="422"/>
      <c r="D355" s="422"/>
    </row>
    <row r="356" spans="1:4" s="419" customFormat="1">
      <c r="A356" s="420"/>
      <c r="B356" s="421"/>
      <c r="C356" s="422"/>
      <c r="D356" s="422"/>
    </row>
    <row r="357" spans="1:4" s="419" customFormat="1">
      <c r="A357" s="420"/>
      <c r="B357" s="421"/>
      <c r="C357" s="422"/>
      <c r="D357" s="422"/>
    </row>
    <row r="358" spans="1:4" s="419" customFormat="1">
      <c r="A358" s="420"/>
      <c r="B358" s="421"/>
      <c r="C358" s="422"/>
      <c r="D358" s="422"/>
    </row>
    <row r="359" spans="1:4" s="419" customFormat="1">
      <c r="A359" s="420"/>
      <c r="B359" s="421"/>
      <c r="C359" s="422"/>
      <c r="D359" s="422"/>
    </row>
    <row r="360" spans="1:4" s="419" customFormat="1">
      <c r="A360" s="420"/>
      <c r="B360" s="421"/>
      <c r="C360" s="422"/>
      <c r="D360" s="422"/>
    </row>
    <row r="361" spans="1:4" s="419" customFormat="1">
      <c r="A361" s="420"/>
      <c r="B361" s="421"/>
      <c r="C361" s="422"/>
      <c r="D361" s="422"/>
    </row>
    <row r="362" spans="1:4" s="419" customFormat="1">
      <c r="A362" s="420"/>
      <c r="B362" s="421"/>
      <c r="C362" s="422"/>
      <c r="D362" s="422"/>
    </row>
    <row r="363" spans="1:4" s="419" customFormat="1">
      <c r="A363" s="420"/>
      <c r="B363" s="421"/>
      <c r="C363" s="422"/>
      <c r="D363" s="422"/>
    </row>
    <row r="364" spans="1:4" s="419" customFormat="1">
      <c r="A364" s="420"/>
      <c r="B364" s="421"/>
      <c r="C364" s="422"/>
      <c r="D364" s="422"/>
    </row>
    <row r="365" spans="1:4" s="419" customFormat="1">
      <c r="A365" s="420"/>
      <c r="B365" s="421"/>
      <c r="C365" s="422"/>
      <c r="D365" s="422"/>
    </row>
    <row r="366" spans="1:4" s="419" customFormat="1">
      <c r="A366" s="420"/>
      <c r="B366" s="421"/>
      <c r="C366" s="422"/>
      <c r="D366" s="422"/>
    </row>
    <row r="367" spans="1:4" s="419" customFormat="1">
      <c r="A367" s="420"/>
      <c r="B367" s="421"/>
      <c r="C367" s="422"/>
      <c r="D367" s="422"/>
    </row>
    <row r="368" spans="1:4" s="419" customFormat="1">
      <c r="A368" s="420"/>
      <c r="B368" s="421"/>
      <c r="C368" s="422"/>
      <c r="D368" s="422"/>
    </row>
    <row r="369" spans="1:4" s="419" customFormat="1">
      <c r="A369" s="420"/>
      <c r="B369" s="421"/>
      <c r="C369" s="422"/>
      <c r="D369" s="422"/>
    </row>
    <row r="370" spans="1:4" s="419" customFormat="1">
      <c r="A370" s="420"/>
      <c r="B370" s="421"/>
      <c r="C370" s="422"/>
      <c r="D370" s="422"/>
    </row>
    <row r="371" spans="1:4" s="419" customFormat="1">
      <c r="A371" s="420"/>
      <c r="B371" s="421"/>
      <c r="C371" s="422"/>
      <c r="D371" s="422"/>
    </row>
    <row r="372" spans="1:4" s="419" customFormat="1">
      <c r="A372" s="420"/>
      <c r="B372" s="421"/>
      <c r="C372" s="422"/>
      <c r="D372" s="422"/>
    </row>
    <row r="373" spans="1:4" s="419" customFormat="1">
      <c r="A373" s="420"/>
      <c r="B373" s="421"/>
      <c r="C373" s="422"/>
      <c r="D373" s="422"/>
    </row>
    <row r="374" spans="1:4" s="419" customFormat="1">
      <c r="A374" s="420"/>
      <c r="B374" s="421"/>
      <c r="C374" s="422"/>
      <c r="D374" s="422"/>
    </row>
    <row r="375" spans="1:4" s="419" customFormat="1">
      <c r="A375" s="420"/>
      <c r="B375" s="421"/>
      <c r="C375" s="422"/>
      <c r="D375" s="422"/>
    </row>
    <row r="376" spans="1:4" s="419" customFormat="1">
      <c r="A376" s="420"/>
      <c r="B376" s="421"/>
      <c r="C376" s="422"/>
      <c r="D376" s="422"/>
    </row>
    <row r="377" spans="1:4" s="419" customFormat="1">
      <c r="A377" s="420"/>
      <c r="B377" s="421"/>
      <c r="C377" s="422"/>
      <c r="D377" s="422"/>
    </row>
    <row r="378" spans="1:4" s="419" customFormat="1">
      <c r="A378" s="420"/>
      <c r="B378" s="421"/>
      <c r="C378" s="422"/>
      <c r="D378" s="422"/>
    </row>
    <row r="379" spans="1:4" s="419" customFormat="1">
      <c r="A379" s="420"/>
      <c r="B379" s="421"/>
      <c r="C379" s="422"/>
      <c r="D379" s="422"/>
    </row>
    <row r="380" spans="1:4" s="419" customFormat="1">
      <c r="A380" s="420"/>
      <c r="B380" s="421"/>
      <c r="C380" s="422"/>
      <c r="D380" s="422"/>
    </row>
    <row r="381" spans="1:4" s="419" customFormat="1">
      <c r="A381" s="420"/>
      <c r="B381" s="421"/>
      <c r="C381" s="422"/>
      <c r="D381" s="422"/>
    </row>
    <row r="382" spans="1:4" s="419" customFormat="1">
      <c r="A382" s="420"/>
      <c r="B382" s="421"/>
      <c r="C382" s="422"/>
      <c r="D382" s="422"/>
    </row>
    <row r="383" spans="1:4" s="419" customFormat="1">
      <c r="A383" s="420"/>
      <c r="B383" s="421"/>
      <c r="C383" s="422"/>
      <c r="D383" s="422"/>
    </row>
    <row r="384" spans="1:4" s="419" customFormat="1">
      <c r="A384" s="420"/>
      <c r="B384" s="421"/>
      <c r="C384" s="422"/>
      <c r="D384" s="422"/>
    </row>
    <row r="385" spans="1:4" s="419" customFormat="1">
      <c r="A385" s="420"/>
      <c r="B385" s="421"/>
      <c r="C385" s="422"/>
      <c r="D385" s="422"/>
    </row>
    <row r="386" spans="1:4" s="419" customFormat="1">
      <c r="A386" s="420"/>
      <c r="B386" s="421"/>
      <c r="C386" s="422"/>
      <c r="D386" s="422"/>
    </row>
    <row r="387" spans="1:4" s="419" customFormat="1">
      <c r="A387" s="420"/>
      <c r="B387" s="421"/>
      <c r="C387" s="422"/>
      <c r="D387" s="422"/>
    </row>
    <row r="388" spans="1:4" s="419" customFormat="1">
      <c r="A388" s="420"/>
      <c r="B388" s="421"/>
      <c r="C388" s="422"/>
      <c r="D388" s="422"/>
    </row>
    <row r="389" spans="1:4" s="419" customFormat="1">
      <c r="A389" s="420"/>
      <c r="B389" s="421"/>
      <c r="C389" s="422"/>
      <c r="D389" s="422"/>
    </row>
    <row r="390" spans="1:4" s="419" customFormat="1">
      <c r="A390" s="420"/>
      <c r="B390" s="421"/>
      <c r="C390" s="422"/>
      <c r="D390" s="422"/>
    </row>
    <row r="391" spans="1:4" s="419" customFormat="1">
      <c r="A391" s="420"/>
      <c r="B391" s="421"/>
      <c r="C391" s="422"/>
      <c r="D391" s="422"/>
    </row>
    <row r="392" spans="1:4" s="419" customFormat="1">
      <c r="A392" s="420"/>
      <c r="B392" s="421"/>
      <c r="C392" s="422"/>
      <c r="D392" s="422"/>
    </row>
    <row r="393" spans="1:4" s="419" customFormat="1">
      <c r="A393" s="420"/>
      <c r="B393" s="421"/>
      <c r="C393" s="422"/>
      <c r="D393" s="422"/>
    </row>
    <row r="394" spans="1:4" s="419" customFormat="1">
      <c r="A394" s="420"/>
      <c r="B394" s="421"/>
      <c r="C394" s="422"/>
      <c r="D394" s="422"/>
    </row>
    <row r="395" spans="1:4" s="419" customFormat="1">
      <c r="A395" s="420"/>
      <c r="B395" s="421"/>
      <c r="C395" s="422"/>
      <c r="D395" s="422"/>
    </row>
    <row r="396" spans="1:4" s="419" customFormat="1">
      <c r="A396" s="420"/>
      <c r="B396" s="421"/>
      <c r="C396" s="422"/>
      <c r="D396" s="422"/>
    </row>
    <row r="397" spans="1:4" s="419" customFormat="1">
      <c r="A397" s="420"/>
      <c r="B397" s="421"/>
      <c r="C397" s="422"/>
      <c r="D397" s="422"/>
    </row>
    <row r="398" spans="1:4" s="419" customFormat="1">
      <c r="A398" s="420"/>
      <c r="B398" s="421"/>
      <c r="C398" s="422"/>
      <c r="D398" s="422"/>
    </row>
    <row r="399" spans="1:4" s="419" customFormat="1">
      <c r="A399" s="420"/>
      <c r="B399" s="421"/>
      <c r="C399" s="422"/>
      <c r="D399" s="422"/>
    </row>
    <row r="400" spans="1:4" s="419" customFormat="1">
      <c r="A400" s="420"/>
      <c r="B400" s="421"/>
      <c r="C400" s="422"/>
      <c r="D400" s="422"/>
    </row>
    <row r="401" spans="1:4" s="419" customFormat="1">
      <c r="A401" s="420"/>
      <c r="B401" s="421"/>
      <c r="C401" s="422"/>
      <c r="D401" s="422"/>
    </row>
    <row r="402" spans="1:4" s="419" customFormat="1">
      <c r="A402" s="420"/>
      <c r="B402" s="421"/>
      <c r="C402" s="422"/>
      <c r="D402" s="422"/>
    </row>
    <row r="403" spans="1:4" s="419" customFormat="1">
      <c r="A403" s="420"/>
      <c r="B403" s="421"/>
      <c r="C403" s="422"/>
      <c r="D403" s="422"/>
    </row>
    <row r="404" spans="1:4" s="419" customFormat="1">
      <c r="A404" s="420"/>
      <c r="B404" s="421"/>
      <c r="C404" s="422"/>
      <c r="D404" s="422"/>
    </row>
    <row r="405" spans="1:4" s="419" customFormat="1">
      <c r="A405" s="420"/>
      <c r="B405" s="421"/>
      <c r="C405" s="422"/>
      <c r="D405" s="422"/>
    </row>
    <row r="406" spans="1:4" s="419" customFormat="1">
      <c r="A406" s="420"/>
      <c r="B406" s="421"/>
      <c r="C406" s="422"/>
      <c r="D406" s="422"/>
    </row>
    <row r="407" spans="1:4" s="419" customFormat="1">
      <c r="A407" s="420"/>
      <c r="B407" s="421"/>
      <c r="C407" s="422"/>
      <c r="D407" s="422"/>
    </row>
    <row r="408" spans="1:4" s="419" customFormat="1">
      <c r="A408" s="420"/>
      <c r="B408" s="421"/>
      <c r="C408" s="422"/>
      <c r="D408" s="422"/>
    </row>
    <row r="409" spans="1:4" s="419" customFormat="1">
      <c r="A409" s="420"/>
      <c r="B409" s="421"/>
      <c r="C409" s="422"/>
      <c r="D409" s="422"/>
    </row>
    <row r="410" spans="1:4" s="419" customFormat="1">
      <c r="A410" s="420"/>
      <c r="B410" s="421"/>
      <c r="C410" s="422"/>
      <c r="D410" s="422"/>
    </row>
    <row r="411" spans="1:4" s="419" customFormat="1">
      <c r="A411" s="420"/>
      <c r="B411" s="421"/>
      <c r="C411" s="422"/>
      <c r="D411" s="422"/>
    </row>
    <row r="412" spans="1:4" s="419" customFormat="1">
      <c r="A412" s="420"/>
      <c r="B412" s="421"/>
      <c r="C412" s="422"/>
      <c r="D412" s="422"/>
    </row>
    <row r="413" spans="1:4" s="419" customFormat="1">
      <c r="A413" s="420"/>
      <c r="B413" s="421"/>
      <c r="C413" s="422"/>
      <c r="D413" s="422"/>
    </row>
    <row r="414" spans="1:4" s="419" customFormat="1">
      <c r="A414" s="420"/>
      <c r="B414" s="421"/>
      <c r="C414" s="422"/>
      <c r="D414" s="422"/>
    </row>
    <row r="415" spans="1:4" s="419" customFormat="1">
      <c r="A415" s="420"/>
      <c r="B415" s="421"/>
      <c r="C415" s="422"/>
      <c r="D415" s="422"/>
    </row>
    <row r="416" spans="1:4" s="419" customFormat="1">
      <c r="A416" s="420"/>
      <c r="B416" s="421"/>
      <c r="C416" s="422"/>
      <c r="D416" s="422"/>
    </row>
    <row r="417" spans="1:4" s="419" customFormat="1">
      <c r="A417" s="420"/>
      <c r="B417" s="421"/>
      <c r="C417" s="422"/>
      <c r="D417" s="422"/>
    </row>
    <row r="418" spans="1:4" s="419" customFormat="1">
      <c r="A418" s="420"/>
      <c r="B418" s="421"/>
      <c r="C418" s="422"/>
      <c r="D418" s="422"/>
    </row>
    <row r="419" spans="1:4" s="419" customFormat="1">
      <c r="A419" s="420"/>
      <c r="B419" s="421"/>
      <c r="C419" s="422"/>
      <c r="D419" s="422"/>
    </row>
    <row r="420" spans="1:4" s="419" customFormat="1">
      <c r="A420" s="420"/>
      <c r="B420" s="421"/>
      <c r="C420" s="422"/>
      <c r="D420" s="422"/>
    </row>
    <row r="421" spans="1:4" s="419" customFormat="1">
      <c r="A421" s="420"/>
      <c r="B421" s="421"/>
      <c r="C421" s="422"/>
      <c r="D421" s="422"/>
    </row>
    <row r="422" spans="1:4" s="419" customFormat="1">
      <c r="A422" s="420"/>
      <c r="B422" s="421"/>
      <c r="C422" s="422"/>
      <c r="D422" s="422"/>
    </row>
    <row r="423" spans="1:4" s="419" customFormat="1">
      <c r="A423" s="420"/>
      <c r="B423" s="421"/>
      <c r="C423" s="422"/>
      <c r="D423" s="422"/>
    </row>
    <row r="424" spans="1:4" s="419" customFormat="1">
      <c r="A424" s="420"/>
      <c r="B424" s="421"/>
      <c r="C424" s="422"/>
      <c r="D424" s="422"/>
    </row>
    <row r="425" spans="1:4" s="419" customFormat="1">
      <c r="A425" s="420"/>
      <c r="B425" s="421"/>
      <c r="C425" s="422"/>
      <c r="D425" s="422"/>
    </row>
    <row r="426" spans="1:4" s="419" customFormat="1">
      <c r="A426" s="420"/>
      <c r="B426" s="421"/>
      <c r="C426" s="422"/>
      <c r="D426" s="422"/>
    </row>
    <row r="427" spans="1:4" s="419" customFormat="1">
      <c r="A427" s="420"/>
      <c r="B427" s="421"/>
      <c r="C427" s="422"/>
      <c r="D427" s="422"/>
    </row>
    <row r="428" spans="1:4" s="419" customFormat="1">
      <c r="A428" s="420"/>
      <c r="B428" s="421"/>
      <c r="C428" s="422"/>
      <c r="D428" s="422"/>
    </row>
    <row r="429" spans="1:4" s="419" customFormat="1">
      <c r="A429" s="420"/>
      <c r="B429" s="421"/>
      <c r="C429" s="422"/>
      <c r="D429" s="422"/>
    </row>
    <row r="430" spans="1:4" s="419" customFormat="1">
      <c r="A430" s="420"/>
      <c r="B430" s="421"/>
      <c r="C430" s="422"/>
      <c r="D430" s="422"/>
    </row>
    <row r="431" spans="1:4" s="419" customFormat="1">
      <c r="A431" s="420"/>
      <c r="B431" s="421"/>
      <c r="C431" s="422"/>
      <c r="D431" s="422"/>
    </row>
    <row r="432" spans="1:4" s="419" customFormat="1">
      <c r="A432" s="420"/>
      <c r="B432" s="421"/>
      <c r="C432" s="422"/>
      <c r="D432" s="422"/>
    </row>
    <row r="433" spans="1:4" s="419" customFormat="1">
      <c r="A433" s="420"/>
      <c r="B433" s="421"/>
      <c r="C433" s="422"/>
      <c r="D433" s="422"/>
    </row>
    <row r="434" spans="1:4" s="419" customFormat="1">
      <c r="A434" s="420"/>
      <c r="B434" s="421"/>
      <c r="C434" s="422"/>
      <c r="D434" s="422"/>
    </row>
    <row r="435" spans="1:4" s="419" customFormat="1">
      <c r="A435" s="420"/>
      <c r="B435" s="421"/>
      <c r="C435" s="422"/>
      <c r="D435" s="422"/>
    </row>
    <row r="436" spans="1:4" s="419" customFormat="1">
      <c r="A436" s="420"/>
      <c r="B436" s="421"/>
      <c r="C436" s="422"/>
      <c r="D436" s="422"/>
    </row>
    <row r="437" spans="1:4" s="419" customFormat="1">
      <c r="A437" s="420"/>
      <c r="B437" s="421"/>
      <c r="C437" s="422"/>
      <c r="D437" s="422"/>
    </row>
    <row r="438" spans="1:4" s="419" customFormat="1">
      <c r="A438" s="420"/>
      <c r="B438" s="421"/>
      <c r="C438" s="422"/>
      <c r="D438" s="422"/>
    </row>
    <row r="439" spans="1:4" s="419" customFormat="1">
      <c r="A439" s="420"/>
      <c r="B439" s="421"/>
      <c r="C439" s="422"/>
      <c r="D439" s="422"/>
    </row>
    <row r="440" spans="1:4" s="419" customFormat="1">
      <c r="A440" s="420"/>
      <c r="B440" s="421"/>
      <c r="C440" s="422"/>
      <c r="D440" s="422"/>
    </row>
    <row r="441" spans="1:4" s="419" customFormat="1">
      <c r="A441" s="420"/>
      <c r="B441" s="421"/>
      <c r="C441" s="422"/>
      <c r="D441" s="422"/>
    </row>
    <row r="442" spans="1:4" s="419" customFormat="1">
      <c r="A442" s="420"/>
      <c r="B442" s="421"/>
      <c r="C442" s="422"/>
      <c r="D442" s="422"/>
    </row>
    <row r="443" spans="1:4" s="419" customFormat="1">
      <c r="A443" s="420"/>
      <c r="B443" s="421"/>
      <c r="C443" s="422"/>
      <c r="D443" s="422"/>
    </row>
    <row r="444" spans="1:4" s="419" customFormat="1">
      <c r="A444" s="420"/>
      <c r="B444" s="421"/>
      <c r="C444" s="422"/>
      <c r="D444" s="422"/>
    </row>
    <row r="445" spans="1:4" s="419" customFormat="1">
      <c r="A445" s="420"/>
      <c r="B445" s="421"/>
      <c r="C445" s="422"/>
      <c r="D445" s="422"/>
    </row>
    <row r="446" spans="1:4" s="419" customFormat="1">
      <c r="A446" s="420"/>
      <c r="B446" s="421"/>
      <c r="C446" s="422"/>
      <c r="D446" s="422"/>
    </row>
    <row r="447" spans="1:4" s="419" customFormat="1">
      <c r="A447" s="420"/>
      <c r="B447" s="421"/>
      <c r="C447" s="422"/>
      <c r="D447" s="422"/>
    </row>
    <row r="448" spans="1:4" s="419" customFormat="1">
      <c r="A448" s="420"/>
      <c r="B448" s="421"/>
      <c r="C448" s="422"/>
      <c r="D448" s="422"/>
    </row>
    <row r="449" spans="1:4" s="419" customFormat="1">
      <c r="A449" s="420"/>
      <c r="B449" s="421"/>
      <c r="C449" s="422"/>
      <c r="D449" s="422"/>
    </row>
    <row r="450" spans="1:4" s="419" customFormat="1">
      <c r="A450" s="420"/>
      <c r="B450" s="421"/>
      <c r="C450" s="422"/>
      <c r="D450" s="422"/>
    </row>
    <row r="451" spans="1:4" s="419" customFormat="1">
      <c r="A451" s="420"/>
      <c r="B451" s="421"/>
      <c r="C451" s="422"/>
      <c r="D451" s="422"/>
    </row>
    <row r="452" spans="1:4" s="419" customFormat="1">
      <c r="A452" s="420"/>
      <c r="B452" s="421"/>
      <c r="C452" s="422"/>
      <c r="D452" s="422"/>
    </row>
    <row r="453" spans="1:4" s="419" customFormat="1">
      <c r="A453" s="420"/>
      <c r="B453" s="421"/>
      <c r="C453" s="422"/>
      <c r="D453" s="422"/>
    </row>
    <row r="454" spans="1:4" s="419" customFormat="1">
      <c r="A454" s="420"/>
      <c r="B454" s="421"/>
      <c r="C454" s="422"/>
      <c r="D454" s="422"/>
    </row>
    <row r="455" spans="1:4" s="419" customFormat="1">
      <c r="A455" s="420"/>
      <c r="B455" s="421"/>
      <c r="C455" s="422"/>
      <c r="D455" s="422"/>
    </row>
    <row r="456" spans="1:4" s="419" customFormat="1">
      <c r="A456" s="420"/>
      <c r="B456" s="421"/>
      <c r="C456" s="422"/>
      <c r="D456" s="422"/>
    </row>
    <row r="457" spans="1:4" s="419" customFormat="1">
      <c r="A457" s="420"/>
      <c r="B457" s="421"/>
      <c r="C457" s="422"/>
      <c r="D457" s="422"/>
    </row>
    <row r="458" spans="1:4" s="419" customFormat="1">
      <c r="A458" s="420"/>
      <c r="B458" s="421"/>
      <c r="C458" s="422"/>
      <c r="D458" s="422"/>
    </row>
    <row r="459" spans="1:4" s="419" customFormat="1">
      <c r="A459" s="420"/>
      <c r="B459" s="421"/>
      <c r="C459" s="422"/>
      <c r="D459" s="422"/>
    </row>
    <row r="460" spans="1:4" s="419" customFormat="1">
      <c r="A460" s="420"/>
      <c r="B460" s="421"/>
      <c r="C460" s="422"/>
      <c r="D460" s="422"/>
    </row>
    <row r="461" spans="1:4" s="419" customFormat="1">
      <c r="A461" s="420"/>
      <c r="B461" s="421"/>
      <c r="C461" s="422"/>
      <c r="D461" s="422"/>
    </row>
    <row r="462" spans="1:4" s="419" customFormat="1">
      <c r="A462" s="420"/>
      <c r="B462" s="421"/>
      <c r="C462" s="422"/>
      <c r="D462" s="422"/>
    </row>
    <row r="463" spans="1:4" s="419" customFormat="1">
      <c r="A463" s="420"/>
      <c r="B463" s="421"/>
      <c r="C463" s="422"/>
      <c r="D463" s="422"/>
    </row>
    <row r="464" spans="1:4" s="419" customFormat="1">
      <c r="A464" s="420"/>
      <c r="B464" s="421"/>
      <c r="C464" s="422"/>
      <c r="D464" s="422"/>
    </row>
    <row r="465" spans="1:4" s="419" customFormat="1">
      <c r="A465" s="420"/>
      <c r="B465" s="421"/>
      <c r="C465" s="422"/>
      <c r="D465" s="422"/>
    </row>
    <row r="466" spans="1:4" s="419" customFormat="1">
      <c r="A466" s="420"/>
      <c r="B466" s="421"/>
      <c r="C466" s="422"/>
      <c r="D466" s="422"/>
    </row>
    <row r="467" spans="1:4" s="419" customFormat="1">
      <c r="A467" s="420"/>
      <c r="B467" s="421"/>
      <c r="C467" s="422"/>
      <c r="D467" s="422"/>
    </row>
    <row r="468" spans="1:4" s="419" customFormat="1">
      <c r="A468" s="420"/>
      <c r="B468" s="421"/>
      <c r="C468" s="422"/>
      <c r="D468" s="422"/>
    </row>
    <row r="469" spans="1:4" s="419" customFormat="1">
      <c r="A469" s="420"/>
      <c r="B469" s="421"/>
      <c r="C469" s="422"/>
      <c r="D469" s="422"/>
    </row>
    <row r="470" spans="1:4" s="419" customFormat="1">
      <c r="A470" s="420"/>
      <c r="B470" s="421"/>
      <c r="C470" s="422"/>
      <c r="D470" s="422"/>
    </row>
    <row r="471" spans="1:4" s="419" customFormat="1">
      <c r="A471" s="420"/>
      <c r="B471" s="421"/>
      <c r="C471" s="422"/>
      <c r="D471" s="422"/>
    </row>
    <row r="472" spans="1:4" s="419" customFormat="1">
      <c r="A472" s="420"/>
      <c r="B472" s="421"/>
      <c r="C472" s="422"/>
      <c r="D472" s="422"/>
    </row>
    <row r="473" spans="1:4" s="419" customFormat="1">
      <c r="A473" s="420"/>
      <c r="B473" s="421"/>
      <c r="C473" s="422"/>
      <c r="D473" s="422"/>
    </row>
    <row r="474" spans="1:4" s="419" customFormat="1">
      <c r="A474" s="420"/>
      <c r="B474" s="421"/>
      <c r="C474" s="422"/>
      <c r="D474" s="422"/>
    </row>
    <row r="475" spans="1:4" s="419" customFormat="1">
      <c r="A475" s="420"/>
      <c r="B475" s="421"/>
      <c r="C475" s="422"/>
      <c r="D475" s="422"/>
    </row>
    <row r="476" spans="1:4" s="419" customFormat="1">
      <c r="A476" s="420"/>
      <c r="B476" s="421"/>
      <c r="C476" s="422"/>
      <c r="D476" s="422"/>
    </row>
    <row r="477" spans="1:4" s="419" customFormat="1">
      <c r="A477" s="420"/>
      <c r="B477" s="421"/>
      <c r="C477" s="422"/>
      <c r="D477" s="422"/>
    </row>
    <row r="478" spans="1:4" s="419" customFormat="1">
      <c r="A478" s="420"/>
      <c r="B478" s="421"/>
      <c r="C478" s="422"/>
      <c r="D478" s="422"/>
    </row>
    <row r="479" spans="1:4" s="419" customFormat="1">
      <c r="A479" s="420"/>
      <c r="B479" s="421"/>
      <c r="C479" s="422"/>
      <c r="D479" s="422"/>
    </row>
    <row r="480" spans="1:4" s="419" customFormat="1">
      <c r="A480" s="420"/>
      <c r="B480" s="421"/>
      <c r="C480" s="422"/>
      <c r="D480" s="422"/>
    </row>
    <row r="481" spans="1:4" s="419" customFormat="1">
      <c r="A481" s="420"/>
      <c r="B481" s="421"/>
      <c r="C481" s="422"/>
      <c r="D481" s="422"/>
    </row>
    <row r="482" spans="1:4" s="419" customFormat="1">
      <c r="A482" s="420"/>
      <c r="B482" s="421"/>
      <c r="C482" s="422"/>
      <c r="D482" s="422"/>
    </row>
    <row r="483" spans="1:4" s="419" customFormat="1">
      <c r="A483" s="420"/>
      <c r="B483" s="421"/>
      <c r="C483" s="422"/>
      <c r="D483" s="422"/>
    </row>
    <row r="484" spans="1:4" s="419" customFormat="1">
      <c r="A484" s="420"/>
      <c r="B484" s="421"/>
      <c r="C484" s="422"/>
      <c r="D484" s="422"/>
    </row>
    <row r="485" spans="1:4" s="419" customFormat="1">
      <c r="A485" s="420"/>
      <c r="B485" s="421"/>
      <c r="C485" s="422"/>
      <c r="D485" s="422"/>
    </row>
    <row r="486" spans="1:4" s="419" customFormat="1">
      <c r="A486" s="420"/>
      <c r="B486" s="421"/>
      <c r="C486" s="422"/>
      <c r="D486" s="422"/>
    </row>
    <row r="487" spans="1:4" s="419" customFormat="1">
      <c r="A487" s="420"/>
      <c r="B487" s="421"/>
      <c r="C487" s="422"/>
      <c r="D487" s="422"/>
    </row>
    <row r="488" spans="1:4" s="419" customFormat="1">
      <c r="A488" s="420"/>
      <c r="B488" s="421"/>
      <c r="C488" s="422"/>
      <c r="D488" s="422"/>
    </row>
    <row r="489" spans="1:4" s="419" customFormat="1">
      <c r="A489" s="420"/>
      <c r="B489" s="421"/>
      <c r="C489" s="422"/>
      <c r="D489" s="422"/>
    </row>
    <row r="490" spans="1:4" s="419" customFormat="1">
      <c r="A490" s="420"/>
      <c r="B490" s="421"/>
      <c r="C490" s="422"/>
      <c r="D490" s="422"/>
    </row>
    <row r="491" spans="1:4" s="419" customFormat="1">
      <c r="A491" s="420"/>
      <c r="B491" s="421"/>
      <c r="C491" s="422"/>
      <c r="D491" s="422"/>
    </row>
    <row r="492" spans="1:4" s="419" customFormat="1">
      <c r="A492" s="420"/>
      <c r="B492" s="421"/>
      <c r="C492" s="422"/>
      <c r="D492" s="422"/>
    </row>
    <row r="493" spans="1:4" s="419" customFormat="1">
      <c r="A493" s="420"/>
      <c r="B493" s="421"/>
      <c r="C493" s="422"/>
      <c r="D493" s="422"/>
    </row>
    <row r="494" spans="1:4" s="419" customFormat="1">
      <c r="A494" s="420"/>
      <c r="B494" s="421"/>
      <c r="C494" s="422"/>
      <c r="D494" s="422"/>
    </row>
    <row r="495" spans="1:4" s="419" customFormat="1">
      <c r="A495" s="420"/>
      <c r="B495" s="421"/>
      <c r="C495" s="422"/>
      <c r="D495" s="422"/>
    </row>
    <row r="496" spans="1:4" s="419" customFormat="1">
      <c r="A496" s="420"/>
      <c r="B496" s="421"/>
      <c r="C496" s="422"/>
      <c r="D496" s="422"/>
    </row>
    <row r="497" spans="1:4" s="419" customFormat="1">
      <c r="A497" s="420"/>
      <c r="B497" s="421"/>
      <c r="C497" s="422"/>
      <c r="D497" s="422"/>
    </row>
    <row r="498" spans="1:4" s="419" customFormat="1">
      <c r="A498" s="420"/>
      <c r="B498" s="421"/>
      <c r="C498" s="422"/>
      <c r="D498" s="422"/>
    </row>
    <row r="499" spans="1:4" s="419" customFormat="1">
      <c r="A499" s="420"/>
      <c r="B499" s="421"/>
      <c r="C499" s="422"/>
      <c r="D499" s="422"/>
    </row>
    <row r="500" spans="1:4" s="419" customFormat="1">
      <c r="A500" s="420"/>
      <c r="B500" s="421"/>
      <c r="C500" s="422"/>
      <c r="D500" s="422"/>
    </row>
    <row r="501" spans="1:4" s="419" customFormat="1">
      <c r="A501" s="420"/>
      <c r="B501" s="421"/>
      <c r="C501" s="422"/>
      <c r="D501" s="422"/>
    </row>
    <row r="502" spans="1:4" s="419" customFormat="1">
      <c r="A502" s="420"/>
      <c r="B502" s="421"/>
      <c r="C502" s="422"/>
      <c r="D502" s="422"/>
    </row>
    <row r="503" spans="1:4" s="419" customFormat="1">
      <c r="A503" s="420"/>
      <c r="B503" s="421"/>
      <c r="C503" s="422"/>
      <c r="D503" s="422"/>
    </row>
    <row r="504" spans="1:4" s="419" customFormat="1">
      <c r="A504" s="420"/>
      <c r="B504" s="421"/>
      <c r="C504" s="422"/>
      <c r="D504" s="422"/>
    </row>
    <row r="505" spans="1:4" s="419" customFormat="1">
      <c r="A505" s="420"/>
      <c r="B505" s="421"/>
      <c r="C505" s="422"/>
      <c r="D505" s="422"/>
    </row>
    <row r="506" spans="1:4" s="419" customFormat="1">
      <c r="A506" s="420"/>
      <c r="B506" s="421"/>
      <c r="C506" s="422"/>
      <c r="D506" s="422"/>
    </row>
    <row r="507" spans="1:4" s="419" customFormat="1">
      <c r="A507" s="420"/>
      <c r="B507" s="421"/>
      <c r="C507" s="422"/>
      <c r="D507" s="422"/>
    </row>
    <row r="508" spans="1:4" s="419" customFormat="1">
      <c r="A508" s="420"/>
      <c r="B508" s="421"/>
      <c r="C508" s="422"/>
      <c r="D508" s="422"/>
    </row>
    <row r="509" spans="1:4" s="419" customFormat="1">
      <c r="A509" s="420"/>
      <c r="B509" s="421"/>
      <c r="C509" s="422"/>
      <c r="D509" s="422"/>
    </row>
    <row r="510" spans="1:4" s="419" customFormat="1">
      <c r="A510" s="420"/>
      <c r="B510" s="421"/>
      <c r="C510" s="422"/>
      <c r="D510" s="422"/>
    </row>
    <row r="511" spans="1:4" s="419" customFormat="1">
      <c r="A511" s="420"/>
      <c r="B511" s="421"/>
      <c r="C511" s="422"/>
      <c r="D511" s="422"/>
    </row>
    <row r="512" spans="1:4" s="419" customFormat="1">
      <c r="A512" s="420"/>
      <c r="B512" s="421"/>
      <c r="C512" s="422"/>
      <c r="D512" s="422"/>
    </row>
    <row r="513" spans="1:4" s="419" customFormat="1">
      <c r="A513" s="420"/>
      <c r="B513" s="421"/>
      <c r="C513" s="422"/>
      <c r="D513" s="422"/>
    </row>
    <row r="514" spans="1:4" s="419" customFormat="1">
      <c r="A514" s="420"/>
      <c r="B514" s="421"/>
      <c r="C514" s="422"/>
      <c r="D514" s="422"/>
    </row>
    <row r="515" spans="1:4" s="419" customFormat="1">
      <c r="A515" s="420"/>
      <c r="B515" s="421"/>
      <c r="C515" s="422"/>
      <c r="D515" s="422"/>
    </row>
    <row r="516" spans="1:4" s="419" customFormat="1">
      <c r="A516" s="420"/>
      <c r="B516" s="421"/>
      <c r="C516" s="422"/>
      <c r="D516" s="422"/>
    </row>
    <row r="517" spans="1:4" s="419" customFormat="1">
      <c r="A517" s="420"/>
      <c r="B517" s="421"/>
      <c r="C517" s="422"/>
      <c r="D517" s="422"/>
    </row>
    <row r="518" spans="1:4" s="419" customFormat="1">
      <c r="A518" s="420"/>
      <c r="B518" s="421"/>
      <c r="C518" s="422"/>
      <c r="D518" s="422"/>
    </row>
    <row r="519" spans="1:4" s="419" customFormat="1">
      <c r="A519" s="420"/>
      <c r="B519" s="421"/>
      <c r="C519" s="422"/>
      <c r="D519" s="422"/>
    </row>
    <row r="520" spans="1:4" s="419" customFormat="1">
      <c r="A520" s="420"/>
      <c r="B520" s="421"/>
      <c r="C520" s="422"/>
      <c r="D520" s="422"/>
    </row>
    <row r="521" spans="1:4" s="419" customFormat="1">
      <c r="A521" s="420"/>
      <c r="B521" s="421"/>
      <c r="C521" s="422"/>
      <c r="D521" s="422"/>
    </row>
    <row r="522" spans="1:4" s="419" customFormat="1">
      <c r="A522" s="420"/>
      <c r="B522" s="421"/>
      <c r="C522" s="422"/>
      <c r="D522" s="422"/>
    </row>
    <row r="523" spans="1:4" s="419" customFormat="1">
      <c r="A523" s="420"/>
      <c r="B523" s="421"/>
      <c r="C523" s="422"/>
      <c r="D523" s="422"/>
    </row>
    <row r="524" spans="1:4" s="419" customFormat="1">
      <c r="A524" s="420"/>
      <c r="B524" s="421"/>
      <c r="C524" s="422"/>
      <c r="D524" s="422"/>
    </row>
    <row r="525" spans="1:4" s="419" customFormat="1">
      <c r="A525" s="420"/>
      <c r="B525" s="421"/>
      <c r="C525" s="422"/>
      <c r="D525" s="422"/>
    </row>
    <row r="526" spans="1:4" s="419" customFormat="1">
      <c r="A526" s="420"/>
      <c r="B526" s="421"/>
      <c r="C526" s="422"/>
      <c r="D526" s="422"/>
    </row>
    <row r="527" spans="1:4" s="419" customFormat="1">
      <c r="A527" s="420"/>
      <c r="B527" s="421"/>
      <c r="C527" s="422"/>
      <c r="D527" s="422"/>
    </row>
    <row r="528" spans="1:4" s="419" customFormat="1">
      <c r="A528" s="420"/>
      <c r="B528" s="421"/>
      <c r="C528" s="422"/>
      <c r="D528" s="422"/>
    </row>
    <row r="529" spans="1:4" s="419" customFormat="1">
      <c r="A529" s="420"/>
      <c r="B529" s="421"/>
      <c r="C529" s="422"/>
      <c r="D529" s="422"/>
    </row>
    <row r="530" spans="1:4" s="419" customFormat="1">
      <c r="A530" s="420"/>
      <c r="B530" s="421"/>
      <c r="C530" s="422"/>
      <c r="D530" s="422"/>
    </row>
    <row r="531" spans="1:4" s="419" customFormat="1">
      <c r="A531" s="420"/>
      <c r="B531" s="421"/>
      <c r="C531" s="422"/>
      <c r="D531" s="422"/>
    </row>
    <row r="532" spans="1:4" s="419" customFormat="1">
      <c r="A532" s="420"/>
      <c r="B532" s="421"/>
      <c r="C532" s="422"/>
      <c r="D532" s="422"/>
    </row>
    <row r="533" spans="1:4" s="419" customFormat="1">
      <c r="A533" s="420"/>
      <c r="B533" s="421"/>
      <c r="C533" s="422"/>
      <c r="D533" s="422"/>
    </row>
    <row r="534" spans="1:4" s="419" customFormat="1">
      <c r="A534" s="420"/>
      <c r="B534" s="421"/>
      <c r="C534" s="422"/>
      <c r="D534" s="422"/>
    </row>
    <row r="535" spans="1:4" s="419" customFormat="1">
      <c r="A535" s="420"/>
      <c r="B535" s="421"/>
      <c r="C535" s="422"/>
      <c r="D535" s="422"/>
    </row>
    <row r="536" spans="1:4" s="419" customFormat="1">
      <c r="A536" s="420"/>
      <c r="B536" s="421"/>
      <c r="C536" s="422"/>
      <c r="D536" s="422"/>
    </row>
    <row r="537" spans="1:4" s="419" customFormat="1">
      <c r="A537" s="420"/>
      <c r="B537" s="421"/>
      <c r="C537" s="422"/>
      <c r="D537" s="422"/>
    </row>
    <row r="538" spans="1:4" s="419" customFormat="1">
      <c r="A538" s="420"/>
      <c r="B538" s="421"/>
      <c r="C538" s="422"/>
      <c r="D538" s="422"/>
    </row>
    <row r="539" spans="1:4" s="419" customFormat="1">
      <c r="A539" s="420"/>
      <c r="B539" s="421"/>
      <c r="C539" s="422"/>
      <c r="D539" s="422"/>
    </row>
    <row r="540" spans="1:4" s="419" customFormat="1">
      <c r="A540" s="420"/>
      <c r="B540" s="421"/>
      <c r="C540" s="422"/>
      <c r="D540" s="422"/>
    </row>
    <row r="541" spans="1:4" s="419" customFormat="1">
      <c r="A541" s="420"/>
      <c r="B541" s="421"/>
      <c r="C541" s="422"/>
      <c r="D541" s="422"/>
    </row>
    <row r="542" spans="1:4" s="419" customFormat="1">
      <c r="A542" s="420"/>
      <c r="B542" s="421"/>
      <c r="C542" s="422"/>
      <c r="D542" s="422"/>
    </row>
    <row r="543" spans="1:4" s="419" customFormat="1">
      <c r="A543" s="420"/>
      <c r="B543" s="421"/>
      <c r="C543" s="422"/>
      <c r="D543" s="422"/>
    </row>
    <row r="544" spans="1:4" s="419" customFormat="1">
      <c r="A544" s="420"/>
      <c r="B544" s="421"/>
      <c r="C544" s="422"/>
      <c r="D544" s="422"/>
    </row>
    <row r="545" spans="1:4" s="419" customFormat="1">
      <c r="A545" s="420"/>
      <c r="B545" s="421"/>
      <c r="C545" s="422"/>
      <c r="D545" s="422"/>
    </row>
    <row r="546" spans="1:4" s="419" customFormat="1">
      <c r="A546" s="420"/>
      <c r="B546" s="421"/>
      <c r="C546" s="422"/>
      <c r="D546" s="422"/>
    </row>
    <row r="547" spans="1:4" s="419" customFormat="1">
      <c r="A547" s="420"/>
      <c r="B547" s="421"/>
      <c r="C547" s="422"/>
      <c r="D547" s="422"/>
    </row>
    <row r="548" spans="1:4" s="419" customFormat="1">
      <c r="A548" s="420"/>
      <c r="B548" s="421"/>
      <c r="C548" s="422"/>
      <c r="D548" s="422"/>
    </row>
    <row r="549" spans="1:4" s="419" customFormat="1">
      <c r="A549" s="420"/>
      <c r="B549" s="421"/>
      <c r="C549" s="422"/>
      <c r="D549" s="422"/>
    </row>
    <row r="550" spans="1:4" s="419" customFormat="1">
      <c r="A550" s="420"/>
      <c r="B550" s="421"/>
      <c r="C550" s="422"/>
      <c r="D550" s="422"/>
    </row>
    <row r="551" spans="1:4" s="419" customFormat="1">
      <c r="A551" s="420"/>
      <c r="B551" s="421"/>
      <c r="C551" s="422"/>
      <c r="D551" s="422"/>
    </row>
    <row r="552" spans="1:4" s="419" customFormat="1">
      <c r="A552" s="420"/>
      <c r="B552" s="421"/>
      <c r="C552" s="422"/>
      <c r="D552" s="422"/>
    </row>
    <row r="553" spans="1:4" s="419" customFormat="1">
      <c r="A553" s="420"/>
      <c r="B553" s="421"/>
      <c r="C553" s="422"/>
      <c r="D553" s="422"/>
    </row>
    <row r="554" spans="1:4" s="419" customFormat="1">
      <c r="A554" s="420"/>
      <c r="B554" s="421"/>
      <c r="C554" s="422"/>
      <c r="D554" s="422"/>
    </row>
    <row r="555" spans="1:4" s="419" customFormat="1">
      <c r="A555" s="420"/>
      <c r="B555" s="421"/>
      <c r="C555" s="422"/>
      <c r="D555" s="422"/>
    </row>
    <row r="556" spans="1:4" s="419" customFormat="1">
      <c r="A556" s="420"/>
      <c r="B556" s="421"/>
      <c r="C556" s="422"/>
      <c r="D556" s="422"/>
    </row>
    <row r="557" spans="1:4" s="419" customFormat="1">
      <c r="A557" s="420"/>
      <c r="B557" s="421"/>
      <c r="C557" s="422"/>
      <c r="D557" s="422"/>
    </row>
    <row r="558" spans="1:4" s="419" customFormat="1">
      <c r="A558" s="420"/>
      <c r="B558" s="421"/>
      <c r="C558" s="422"/>
      <c r="D558" s="422"/>
    </row>
    <row r="559" spans="1:4" s="419" customFormat="1">
      <c r="A559" s="420"/>
      <c r="B559" s="421"/>
      <c r="C559" s="422"/>
      <c r="D559" s="422"/>
    </row>
    <row r="560" spans="1:4" s="419" customFormat="1">
      <c r="A560" s="420"/>
      <c r="B560" s="421"/>
      <c r="C560" s="422"/>
      <c r="D560" s="422"/>
    </row>
    <row r="561" spans="1:4" s="419" customFormat="1">
      <c r="A561" s="420"/>
      <c r="B561" s="421"/>
      <c r="C561" s="422"/>
      <c r="D561" s="422"/>
    </row>
    <row r="562" spans="1:4" s="419" customFormat="1">
      <c r="A562" s="420"/>
      <c r="B562" s="421"/>
      <c r="C562" s="422"/>
      <c r="D562" s="422"/>
    </row>
    <row r="563" spans="1:4" s="419" customFormat="1">
      <c r="A563" s="420"/>
      <c r="B563" s="421"/>
      <c r="C563" s="422"/>
      <c r="D563" s="422"/>
    </row>
    <row r="564" spans="1:4" s="419" customFormat="1">
      <c r="A564" s="420"/>
      <c r="B564" s="421"/>
      <c r="C564" s="422"/>
      <c r="D564" s="422"/>
    </row>
    <row r="565" spans="1:4" s="419" customFormat="1">
      <c r="A565" s="420"/>
      <c r="B565" s="421"/>
      <c r="C565" s="422"/>
      <c r="D565" s="422"/>
    </row>
    <row r="566" spans="1:4" s="419" customFormat="1">
      <c r="A566" s="420"/>
      <c r="B566" s="421"/>
      <c r="C566" s="422"/>
      <c r="D566" s="422"/>
    </row>
    <row r="567" spans="1:4" s="419" customFormat="1">
      <c r="A567" s="420"/>
      <c r="B567" s="421"/>
      <c r="C567" s="422"/>
      <c r="D567" s="422"/>
    </row>
    <row r="568" spans="1:4" s="419" customFormat="1">
      <c r="A568" s="420"/>
      <c r="B568" s="421"/>
      <c r="C568" s="422"/>
      <c r="D568" s="422"/>
    </row>
    <row r="569" spans="1:4" s="419" customFormat="1">
      <c r="A569" s="420"/>
      <c r="B569" s="421"/>
      <c r="C569" s="422"/>
      <c r="D569" s="422"/>
    </row>
    <row r="570" spans="1:4" s="419" customFormat="1">
      <c r="A570" s="420"/>
      <c r="B570" s="421"/>
      <c r="C570" s="422"/>
      <c r="D570" s="422"/>
    </row>
    <row r="571" spans="1:4" s="419" customFormat="1">
      <c r="A571" s="420"/>
      <c r="B571" s="421"/>
      <c r="C571" s="422"/>
      <c r="D571" s="422"/>
    </row>
    <row r="572" spans="1:4" s="419" customFormat="1">
      <c r="A572" s="420"/>
      <c r="B572" s="421"/>
      <c r="C572" s="422"/>
      <c r="D572" s="422"/>
    </row>
    <row r="573" spans="1:4" s="419" customFormat="1">
      <c r="A573" s="420"/>
      <c r="B573" s="421"/>
      <c r="C573" s="422"/>
      <c r="D573" s="422"/>
    </row>
    <row r="574" spans="1:4" s="419" customFormat="1">
      <c r="A574" s="420"/>
      <c r="B574" s="421"/>
      <c r="C574" s="422"/>
      <c r="D574" s="422"/>
    </row>
    <row r="575" spans="1:4" s="419" customFormat="1">
      <c r="A575" s="420"/>
      <c r="B575" s="421"/>
      <c r="C575" s="422"/>
      <c r="D575" s="422"/>
    </row>
    <row r="576" spans="1:4" s="419" customFormat="1">
      <c r="A576" s="420"/>
      <c r="B576" s="421"/>
      <c r="C576" s="422"/>
      <c r="D576" s="422"/>
    </row>
    <row r="577" spans="1:4" s="419" customFormat="1">
      <c r="A577" s="420"/>
      <c r="B577" s="421"/>
      <c r="C577" s="422"/>
      <c r="D577" s="422"/>
    </row>
    <row r="578" spans="1:4" s="419" customFormat="1">
      <c r="A578" s="420"/>
      <c r="B578" s="421"/>
      <c r="C578" s="422"/>
      <c r="D578" s="422"/>
    </row>
    <row r="579" spans="1:4" s="419" customFormat="1">
      <c r="A579" s="420"/>
      <c r="B579" s="421"/>
      <c r="C579" s="422"/>
      <c r="D579" s="422"/>
    </row>
    <row r="580" spans="1:4" s="419" customFormat="1">
      <c r="A580" s="420"/>
      <c r="B580" s="421"/>
      <c r="C580" s="422"/>
      <c r="D580" s="422"/>
    </row>
    <row r="581" spans="1:4" s="419" customFormat="1">
      <c r="A581" s="420"/>
      <c r="B581" s="421"/>
      <c r="C581" s="422"/>
      <c r="D581" s="422"/>
    </row>
    <row r="582" spans="1:4" s="419" customFormat="1">
      <c r="A582" s="420"/>
      <c r="B582" s="421"/>
      <c r="C582" s="422"/>
      <c r="D582" s="422"/>
    </row>
    <row r="583" spans="1:4" s="419" customFormat="1">
      <c r="A583" s="420"/>
      <c r="B583" s="421"/>
      <c r="C583" s="422"/>
      <c r="D583" s="422"/>
    </row>
    <row r="584" spans="1:4" s="419" customFormat="1">
      <c r="A584" s="420"/>
      <c r="B584" s="421"/>
      <c r="C584" s="422"/>
      <c r="D584" s="422"/>
    </row>
    <row r="585" spans="1:4" s="419" customFormat="1">
      <c r="A585" s="420"/>
      <c r="B585" s="421"/>
      <c r="C585" s="422"/>
      <c r="D585" s="422"/>
    </row>
    <row r="586" spans="1:4" s="419" customFormat="1">
      <c r="A586" s="420"/>
      <c r="B586" s="421"/>
      <c r="C586" s="422"/>
      <c r="D586" s="422"/>
    </row>
    <row r="587" spans="1:4" s="419" customFormat="1">
      <c r="A587" s="420"/>
      <c r="B587" s="421"/>
      <c r="C587" s="422"/>
      <c r="D587" s="422"/>
    </row>
    <row r="588" spans="1:4" s="419" customFormat="1">
      <c r="A588" s="420"/>
      <c r="B588" s="421"/>
      <c r="C588" s="422"/>
      <c r="D588" s="422"/>
    </row>
    <row r="589" spans="1:4" s="419" customFormat="1">
      <c r="A589" s="420"/>
      <c r="B589" s="421"/>
      <c r="C589" s="422"/>
      <c r="D589" s="422"/>
    </row>
    <row r="590" spans="1:4" s="419" customFormat="1">
      <c r="A590" s="420"/>
      <c r="B590" s="421"/>
      <c r="C590" s="422"/>
      <c r="D590" s="422"/>
    </row>
    <row r="591" spans="1:4" s="419" customFormat="1">
      <c r="A591" s="420"/>
      <c r="B591" s="421"/>
      <c r="C591" s="422"/>
      <c r="D591" s="422"/>
    </row>
    <row r="592" spans="1:4" s="419" customFormat="1">
      <c r="A592" s="420"/>
      <c r="B592" s="421"/>
      <c r="C592" s="422"/>
      <c r="D592" s="422"/>
    </row>
    <row r="593" spans="1:4" s="419" customFormat="1">
      <c r="A593" s="420"/>
      <c r="B593" s="421"/>
      <c r="C593" s="422"/>
      <c r="D593" s="422"/>
    </row>
    <row r="594" spans="1:4" s="419" customFormat="1">
      <c r="A594" s="420"/>
      <c r="B594" s="421"/>
      <c r="C594" s="422"/>
      <c r="D594" s="422"/>
    </row>
    <row r="595" spans="1:4" s="419" customFormat="1">
      <c r="A595" s="420"/>
      <c r="B595" s="421"/>
      <c r="C595" s="422"/>
      <c r="D595" s="422"/>
    </row>
    <row r="596" spans="1:4" s="419" customFormat="1">
      <c r="A596" s="420"/>
      <c r="B596" s="421"/>
      <c r="C596" s="422"/>
      <c r="D596" s="422"/>
    </row>
    <row r="597" spans="1:4" s="419" customFormat="1">
      <c r="A597" s="420"/>
      <c r="B597" s="421"/>
      <c r="C597" s="422"/>
      <c r="D597" s="422"/>
    </row>
    <row r="598" spans="1:4" s="419" customFormat="1">
      <c r="A598" s="420"/>
      <c r="B598" s="421"/>
      <c r="C598" s="422"/>
      <c r="D598" s="422"/>
    </row>
    <row r="599" spans="1:4" s="419" customFormat="1">
      <c r="A599" s="420"/>
      <c r="B599" s="421"/>
      <c r="C599" s="422"/>
      <c r="D599" s="422"/>
    </row>
    <row r="600" spans="1:4" s="419" customFormat="1">
      <c r="A600" s="420"/>
      <c r="B600" s="421"/>
      <c r="C600" s="422"/>
      <c r="D600" s="422"/>
    </row>
    <row r="601" spans="1:4" s="419" customFormat="1">
      <c r="A601" s="420"/>
      <c r="B601" s="421"/>
      <c r="C601" s="422"/>
      <c r="D601" s="422"/>
    </row>
    <row r="602" spans="1:4" s="419" customFormat="1">
      <c r="A602" s="420"/>
      <c r="B602" s="421"/>
      <c r="C602" s="422"/>
      <c r="D602" s="422"/>
    </row>
    <row r="603" spans="1:4" s="419" customFormat="1">
      <c r="A603" s="420"/>
      <c r="B603" s="421"/>
      <c r="C603" s="422"/>
      <c r="D603" s="422"/>
    </row>
    <row r="604" spans="1:4" s="419" customFormat="1">
      <c r="A604" s="420"/>
      <c r="B604" s="421"/>
      <c r="C604" s="422"/>
      <c r="D604" s="422"/>
    </row>
    <row r="605" spans="1:4" s="419" customFormat="1">
      <c r="A605" s="420"/>
      <c r="B605" s="421"/>
      <c r="C605" s="422"/>
      <c r="D605" s="422"/>
    </row>
    <row r="606" spans="1:4" s="419" customFormat="1">
      <c r="A606" s="420"/>
      <c r="B606" s="421"/>
      <c r="C606" s="422"/>
      <c r="D606" s="422"/>
    </row>
    <row r="607" spans="1:4" s="419" customFormat="1">
      <c r="A607" s="420"/>
      <c r="B607" s="421"/>
      <c r="C607" s="422"/>
      <c r="D607" s="422"/>
    </row>
    <row r="608" spans="1:4" s="419" customFormat="1">
      <c r="A608" s="420"/>
      <c r="B608" s="421"/>
      <c r="C608" s="422"/>
      <c r="D608" s="422"/>
    </row>
    <row r="609" spans="1:4" s="419" customFormat="1">
      <c r="A609" s="420"/>
      <c r="B609" s="421"/>
      <c r="C609" s="422"/>
      <c r="D609" s="422"/>
    </row>
    <row r="610" spans="1:4" s="419" customFormat="1">
      <c r="A610" s="420"/>
      <c r="B610" s="421"/>
      <c r="C610" s="422"/>
      <c r="D610" s="422"/>
    </row>
    <row r="611" spans="1:4" s="419" customFormat="1">
      <c r="A611" s="420"/>
      <c r="B611" s="421"/>
      <c r="C611" s="422"/>
      <c r="D611" s="422"/>
    </row>
    <row r="612" spans="1:4" s="419" customFormat="1">
      <c r="A612" s="420"/>
      <c r="B612" s="421"/>
      <c r="C612" s="422"/>
      <c r="D612" s="422"/>
    </row>
    <row r="613" spans="1:4" s="419" customFormat="1">
      <c r="A613" s="420"/>
      <c r="B613" s="421"/>
      <c r="C613" s="422"/>
      <c r="D613" s="422"/>
    </row>
    <row r="614" spans="1:4" s="419" customFormat="1">
      <c r="A614" s="420"/>
      <c r="B614" s="421"/>
      <c r="C614" s="422"/>
      <c r="D614" s="422"/>
    </row>
    <row r="615" spans="1:4" s="419" customFormat="1">
      <c r="A615" s="420"/>
      <c r="B615" s="421"/>
      <c r="C615" s="422"/>
      <c r="D615" s="422"/>
    </row>
    <row r="616" spans="1:4" s="419" customFormat="1">
      <c r="A616" s="420"/>
      <c r="B616" s="421"/>
      <c r="C616" s="422"/>
      <c r="D616" s="422"/>
    </row>
    <row r="617" spans="1:4" s="419" customFormat="1">
      <c r="A617" s="420"/>
      <c r="B617" s="421"/>
      <c r="C617" s="422"/>
      <c r="D617" s="422"/>
    </row>
    <row r="618" spans="1:4" s="419" customFormat="1">
      <c r="A618" s="420"/>
      <c r="B618" s="421"/>
      <c r="C618" s="422"/>
      <c r="D618" s="422"/>
    </row>
    <row r="619" spans="1:4" s="419" customFormat="1">
      <c r="A619" s="420"/>
      <c r="B619" s="421"/>
      <c r="C619" s="422"/>
      <c r="D619" s="422"/>
    </row>
    <row r="620" spans="1:4" s="419" customFormat="1">
      <c r="A620" s="420"/>
      <c r="B620" s="421"/>
      <c r="C620" s="422"/>
      <c r="D620" s="422"/>
    </row>
    <row r="621" spans="1:4" s="419" customFormat="1">
      <c r="A621" s="420"/>
      <c r="B621" s="421"/>
      <c r="C621" s="422"/>
      <c r="D621" s="422"/>
    </row>
    <row r="622" spans="1:4" s="419" customFormat="1">
      <c r="A622" s="420"/>
      <c r="B622" s="421"/>
      <c r="C622" s="422"/>
      <c r="D622" s="422"/>
    </row>
    <row r="623" spans="1:4" s="419" customFormat="1">
      <c r="A623" s="420"/>
      <c r="B623" s="421"/>
      <c r="C623" s="422"/>
      <c r="D623" s="422"/>
    </row>
    <row r="624" spans="1:4" s="419" customFormat="1">
      <c r="A624" s="420"/>
      <c r="B624" s="421"/>
      <c r="C624" s="422"/>
      <c r="D624" s="422"/>
    </row>
    <row r="625" spans="1:4" s="419" customFormat="1">
      <c r="A625" s="420"/>
      <c r="B625" s="421"/>
      <c r="C625" s="422"/>
      <c r="D625" s="422"/>
    </row>
    <row r="626" spans="1:4" s="419" customFormat="1">
      <c r="A626" s="420"/>
      <c r="B626" s="421"/>
      <c r="C626" s="422"/>
      <c r="D626" s="422"/>
    </row>
    <row r="627" spans="1:4" s="419" customFormat="1">
      <c r="A627" s="420"/>
      <c r="B627" s="421"/>
      <c r="C627" s="422"/>
      <c r="D627" s="422"/>
    </row>
    <row r="628" spans="1:4" s="419" customFormat="1">
      <c r="A628" s="420"/>
      <c r="B628" s="421"/>
      <c r="C628" s="422"/>
      <c r="D628" s="422"/>
    </row>
    <row r="629" spans="1:4" s="419" customFormat="1">
      <c r="A629" s="420"/>
      <c r="B629" s="421"/>
      <c r="C629" s="422"/>
      <c r="D629" s="422"/>
    </row>
    <row r="630" spans="1:4" s="419" customFormat="1">
      <c r="A630" s="420"/>
      <c r="B630" s="421"/>
      <c r="C630" s="422"/>
      <c r="D630" s="422"/>
    </row>
    <row r="631" spans="1:4" s="419" customFormat="1">
      <c r="A631" s="420"/>
      <c r="B631" s="421"/>
      <c r="C631" s="422"/>
      <c r="D631" s="422"/>
    </row>
    <row r="632" spans="1:4" s="419" customFormat="1">
      <c r="A632" s="420"/>
      <c r="B632" s="421"/>
      <c r="C632" s="422"/>
      <c r="D632" s="422"/>
    </row>
    <row r="633" spans="1:4" s="419" customFormat="1">
      <c r="A633" s="420"/>
      <c r="B633" s="421"/>
      <c r="C633" s="422"/>
      <c r="D633" s="422"/>
    </row>
    <row r="634" spans="1:4" s="419" customFormat="1">
      <c r="A634" s="420"/>
      <c r="B634" s="421"/>
      <c r="C634" s="422"/>
      <c r="D634" s="422"/>
    </row>
    <row r="635" spans="1:4" s="419" customFormat="1">
      <c r="A635" s="420"/>
      <c r="B635" s="421"/>
      <c r="C635" s="422"/>
      <c r="D635" s="422"/>
    </row>
    <row r="636" spans="1:4" s="419" customFormat="1">
      <c r="A636" s="420"/>
      <c r="B636" s="421"/>
      <c r="C636" s="422"/>
      <c r="D636" s="422"/>
    </row>
    <row r="637" spans="1:4" s="419" customFormat="1">
      <c r="A637" s="420"/>
      <c r="B637" s="421"/>
      <c r="C637" s="422"/>
      <c r="D637" s="422"/>
    </row>
    <row r="638" spans="1:4" s="419" customFormat="1">
      <c r="A638" s="420"/>
      <c r="B638" s="421"/>
      <c r="C638" s="422"/>
      <c r="D638" s="422"/>
    </row>
    <row r="639" spans="1:4" s="419" customFormat="1">
      <c r="A639" s="420"/>
      <c r="B639" s="421"/>
      <c r="C639" s="422"/>
      <c r="D639" s="422"/>
    </row>
    <row r="640" spans="1:4" s="419" customFormat="1">
      <c r="A640" s="420"/>
      <c r="B640" s="421"/>
      <c r="C640" s="422"/>
      <c r="D640" s="422"/>
    </row>
    <row r="641" spans="1:4" s="419" customFormat="1">
      <c r="A641" s="420"/>
      <c r="B641" s="421"/>
      <c r="C641" s="422"/>
      <c r="D641" s="422"/>
    </row>
    <row r="642" spans="1:4" s="419" customFormat="1">
      <c r="A642" s="420"/>
      <c r="B642" s="421"/>
      <c r="C642" s="422"/>
      <c r="D642" s="422"/>
    </row>
    <row r="643" spans="1:4" s="419" customFormat="1">
      <c r="A643" s="420"/>
      <c r="B643" s="421"/>
      <c r="C643" s="422"/>
      <c r="D643" s="422"/>
    </row>
    <row r="644" spans="1:4" s="419" customFormat="1">
      <c r="A644" s="420"/>
      <c r="B644" s="421"/>
      <c r="C644" s="422"/>
      <c r="D644" s="422"/>
    </row>
    <row r="645" spans="1:4" s="419" customFormat="1">
      <c r="A645" s="420"/>
      <c r="B645" s="421"/>
      <c r="C645" s="422"/>
      <c r="D645" s="422"/>
    </row>
    <row r="646" spans="1:4" s="419" customFormat="1">
      <c r="A646" s="420"/>
      <c r="B646" s="421"/>
      <c r="C646" s="422"/>
      <c r="D646" s="422"/>
    </row>
    <row r="647" spans="1:4" s="419" customFormat="1">
      <c r="A647" s="420"/>
      <c r="B647" s="421"/>
      <c r="C647" s="422"/>
      <c r="D647" s="422"/>
    </row>
    <row r="648" spans="1:4" s="419" customFormat="1">
      <c r="A648" s="420"/>
      <c r="B648" s="421"/>
      <c r="C648" s="422"/>
      <c r="D648" s="422"/>
    </row>
    <row r="649" spans="1:4" s="419" customFormat="1">
      <c r="A649" s="420"/>
      <c r="B649" s="421"/>
      <c r="C649" s="422"/>
      <c r="D649" s="422"/>
    </row>
    <row r="650" spans="1:4" s="419" customFormat="1">
      <c r="A650" s="420"/>
      <c r="B650" s="421"/>
      <c r="C650" s="422"/>
      <c r="D650" s="422"/>
    </row>
    <row r="651" spans="1:4" s="419" customFormat="1">
      <c r="A651" s="420"/>
      <c r="B651" s="421"/>
      <c r="C651" s="422"/>
      <c r="D651" s="422"/>
    </row>
    <row r="652" spans="1:4" s="419" customFormat="1">
      <c r="A652" s="420"/>
      <c r="B652" s="421"/>
      <c r="C652" s="422"/>
      <c r="D652" s="422"/>
    </row>
    <row r="653" spans="1:4" s="419" customFormat="1">
      <c r="A653" s="420"/>
      <c r="B653" s="421"/>
      <c r="C653" s="422"/>
      <c r="D653" s="422"/>
    </row>
    <row r="654" spans="1:4" s="419" customFormat="1">
      <c r="A654" s="420"/>
      <c r="B654" s="421"/>
      <c r="C654" s="422"/>
      <c r="D654" s="422"/>
    </row>
    <row r="655" spans="1:4" s="419" customFormat="1">
      <c r="A655" s="420"/>
      <c r="B655" s="421"/>
      <c r="C655" s="422"/>
      <c r="D655" s="422"/>
    </row>
    <row r="656" spans="1:4" s="419" customFormat="1">
      <c r="A656" s="420"/>
      <c r="B656" s="421"/>
      <c r="C656" s="422"/>
      <c r="D656" s="422"/>
    </row>
    <row r="657" spans="1:4" s="419" customFormat="1">
      <c r="A657" s="420"/>
      <c r="B657" s="421"/>
      <c r="C657" s="422"/>
      <c r="D657" s="422"/>
    </row>
    <row r="658" spans="1:4" s="419" customFormat="1">
      <c r="A658" s="420"/>
      <c r="B658" s="421"/>
      <c r="C658" s="422"/>
      <c r="D658" s="422"/>
    </row>
    <row r="659" spans="1:4" s="419" customFormat="1">
      <c r="A659" s="420"/>
      <c r="B659" s="421"/>
      <c r="C659" s="422"/>
      <c r="D659" s="422"/>
    </row>
    <row r="660" spans="1:4" s="419" customFormat="1">
      <c r="A660" s="420"/>
      <c r="B660" s="421"/>
      <c r="C660" s="422"/>
      <c r="D660" s="422"/>
    </row>
    <row r="661" spans="1:4" s="419" customFormat="1">
      <c r="A661" s="420"/>
      <c r="B661" s="421"/>
      <c r="C661" s="422"/>
      <c r="D661" s="422"/>
    </row>
    <row r="662" spans="1:4" s="419" customFormat="1">
      <c r="A662" s="420"/>
      <c r="B662" s="421"/>
      <c r="C662" s="422"/>
      <c r="D662" s="422"/>
    </row>
    <row r="663" spans="1:4" s="419" customFormat="1">
      <c r="A663" s="420"/>
      <c r="B663" s="421"/>
      <c r="C663" s="422"/>
      <c r="D663" s="422"/>
    </row>
    <row r="664" spans="1:4" s="419" customFormat="1">
      <c r="A664" s="420"/>
      <c r="B664" s="421"/>
      <c r="C664" s="422"/>
      <c r="D664" s="422"/>
    </row>
    <row r="665" spans="1:4" s="419" customFormat="1">
      <c r="A665" s="420"/>
      <c r="B665" s="421"/>
      <c r="C665" s="422"/>
      <c r="D665" s="422"/>
    </row>
    <row r="666" spans="1:4" s="419" customFormat="1">
      <c r="A666" s="420"/>
      <c r="B666" s="421"/>
      <c r="C666" s="422"/>
      <c r="D666" s="422"/>
    </row>
    <row r="667" spans="1:4" s="419" customFormat="1">
      <c r="A667" s="420"/>
      <c r="B667" s="421"/>
      <c r="C667" s="422"/>
      <c r="D667" s="422"/>
    </row>
    <row r="668" spans="1:4" s="419" customFormat="1">
      <c r="A668" s="420"/>
      <c r="B668" s="421"/>
      <c r="C668" s="422"/>
      <c r="D668" s="422"/>
    </row>
    <row r="669" spans="1:4" s="419" customFormat="1">
      <c r="A669" s="420"/>
      <c r="B669" s="421"/>
      <c r="C669" s="422"/>
      <c r="D669" s="422"/>
    </row>
    <row r="670" spans="1:4" s="419" customFormat="1">
      <c r="A670" s="420"/>
      <c r="B670" s="421"/>
      <c r="C670" s="422"/>
      <c r="D670" s="422"/>
    </row>
    <row r="671" spans="1:4" s="419" customFormat="1">
      <c r="A671" s="420"/>
      <c r="B671" s="421"/>
      <c r="C671" s="422"/>
      <c r="D671" s="422"/>
    </row>
    <row r="672" spans="1:4" s="419" customFormat="1">
      <c r="A672" s="420"/>
      <c r="B672" s="421"/>
      <c r="C672" s="422"/>
      <c r="D672" s="422"/>
    </row>
    <row r="673" spans="1:4" s="419" customFormat="1">
      <c r="A673" s="420"/>
      <c r="B673" s="421"/>
      <c r="C673" s="422"/>
      <c r="D673" s="422"/>
    </row>
    <row r="674" spans="1:4" s="419" customFormat="1">
      <c r="A674" s="420"/>
      <c r="B674" s="421"/>
      <c r="C674" s="422"/>
      <c r="D674" s="422"/>
    </row>
    <row r="675" spans="1:4" s="419" customFormat="1">
      <c r="A675" s="420"/>
      <c r="B675" s="421"/>
      <c r="C675" s="422"/>
      <c r="D675" s="422"/>
    </row>
    <row r="676" spans="1:4" s="419" customFormat="1">
      <c r="A676" s="420"/>
      <c r="B676" s="421"/>
      <c r="C676" s="422"/>
      <c r="D676" s="422"/>
    </row>
    <row r="677" spans="1:4" s="419" customFormat="1">
      <c r="A677" s="420"/>
      <c r="B677" s="421"/>
      <c r="C677" s="422"/>
      <c r="D677" s="422"/>
    </row>
    <row r="678" spans="1:4" s="419" customFormat="1">
      <c r="A678" s="420"/>
      <c r="B678" s="421"/>
      <c r="C678" s="422"/>
      <c r="D678" s="422"/>
    </row>
    <row r="679" spans="1:4" s="419" customFormat="1">
      <c r="A679" s="420"/>
      <c r="B679" s="421"/>
      <c r="C679" s="422"/>
      <c r="D679" s="422"/>
    </row>
    <row r="680" spans="1:4" s="419" customFormat="1">
      <c r="A680" s="420"/>
      <c r="B680" s="421"/>
      <c r="C680" s="422"/>
      <c r="D680" s="422"/>
    </row>
    <row r="681" spans="1:4" s="419" customFormat="1">
      <c r="A681" s="420"/>
      <c r="B681" s="421"/>
      <c r="C681" s="422"/>
      <c r="D681" s="422"/>
    </row>
    <row r="682" spans="1:4" s="419" customFormat="1">
      <c r="A682" s="420"/>
      <c r="B682" s="421"/>
      <c r="C682" s="422"/>
      <c r="D682" s="422"/>
    </row>
    <row r="683" spans="1:4" s="419" customFormat="1">
      <c r="A683" s="420"/>
      <c r="B683" s="421"/>
      <c r="C683" s="422"/>
      <c r="D683" s="422"/>
    </row>
    <row r="684" spans="1:4" s="419" customFormat="1">
      <c r="A684" s="420"/>
      <c r="B684" s="421"/>
      <c r="C684" s="422"/>
      <c r="D684" s="422"/>
    </row>
    <row r="685" spans="1:4" s="419" customFormat="1">
      <c r="A685" s="420"/>
      <c r="B685" s="421"/>
      <c r="C685" s="422"/>
      <c r="D685" s="422"/>
    </row>
    <row r="686" spans="1:4" s="419" customFormat="1">
      <c r="A686" s="420"/>
      <c r="B686" s="421"/>
      <c r="C686" s="422"/>
      <c r="D686" s="422"/>
    </row>
    <row r="687" spans="1:4" s="419" customFormat="1">
      <c r="A687" s="420"/>
      <c r="B687" s="421"/>
      <c r="C687" s="422"/>
      <c r="D687" s="422"/>
    </row>
    <row r="688" spans="1:4" s="419" customFormat="1">
      <c r="A688" s="420"/>
      <c r="B688" s="421"/>
      <c r="C688" s="422"/>
      <c r="D688" s="422"/>
    </row>
    <row r="689" spans="1:4" s="419" customFormat="1">
      <c r="A689" s="420"/>
      <c r="B689" s="421"/>
      <c r="C689" s="422"/>
      <c r="D689" s="422"/>
    </row>
    <row r="690" spans="1:4" s="419" customFormat="1">
      <c r="A690" s="420"/>
      <c r="B690" s="421"/>
      <c r="C690" s="422"/>
      <c r="D690" s="422"/>
    </row>
    <row r="691" spans="1:4" s="419" customFormat="1">
      <c r="A691" s="420"/>
      <c r="B691" s="421"/>
      <c r="C691" s="422"/>
      <c r="D691" s="422"/>
    </row>
    <row r="692" spans="1:4" s="419" customFormat="1">
      <c r="A692" s="420"/>
      <c r="B692" s="421"/>
      <c r="C692" s="422"/>
      <c r="D692" s="422"/>
    </row>
    <row r="693" spans="1:4" s="419" customFormat="1">
      <c r="A693" s="420"/>
      <c r="B693" s="421"/>
      <c r="C693" s="422"/>
      <c r="D693" s="422"/>
    </row>
    <row r="694" spans="1:4" s="419" customFormat="1">
      <c r="A694" s="420"/>
      <c r="B694" s="421"/>
      <c r="C694" s="422"/>
      <c r="D694" s="422"/>
    </row>
    <row r="695" spans="1:4" s="419" customFormat="1">
      <c r="A695" s="420"/>
      <c r="B695" s="421"/>
      <c r="C695" s="422"/>
      <c r="D695" s="422"/>
    </row>
    <row r="696" spans="1:4" s="419" customFormat="1">
      <c r="A696" s="420"/>
      <c r="B696" s="421"/>
      <c r="C696" s="422"/>
      <c r="D696" s="422"/>
    </row>
    <row r="697" spans="1:4" s="419" customFormat="1">
      <c r="A697" s="420"/>
      <c r="B697" s="421"/>
      <c r="C697" s="422"/>
      <c r="D697" s="422"/>
    </row>
    <row r="698" spans="1:4" s="419" customFormat="1">
      <c r="A698" s="420"/>
      <c r="B698" s="421"/>
      <c r="C698" s="422"/>
      <c r="D698" s="422"/>
    </row>
    <row r="699" spans="1:4" s="419" customFormat="1">
      <c r="A699" s="420"/>
      <c r="B699" s="421"/>
      <c r="C699" s="422"/>
      <c r="D699" s="422"/>
    </row>
    <row r="700" spans="1:4" s="419" customFormat="1">
      <c r="A700" s="420"/>
      <c r="B700" s="421"/>
      <c r="C700" s="422"/>
      <c r="D700" s="422"/>
    </row>
    <row r="701" spans="1:4" s="419" customFormat="1">
      <c r="A701" s="420"/>
      <c r="B701" s="421"/>
      <c r="C701" s="422"/>
      <c r="D701" s="422"/>
    </row>
    <row r="702" spans="1:4" s="419" customFormat="1">
      <c r="A702" s="420"/>
      <c r="B702" s="421"/>
      <c r="C702" s="422"/>
      <c r="D702" s="422"/>
    </row>
    <row r="703" spans="1:4" s="419" customFormat="1">
      <c r="A703" s="420"/>
      <c r="B703" s="421"/>
      <c r="C703" s="422"/>
      <c r="D703" s="422"/>
    </row>
    <row r="704" spans="1:4" s="419" customFormat="1">
      <c r="A704" s="420"/>
      <c r="B704" s="421"/>
      <c r="C704" s="422"/>
      <c r="D704" s="422"/>
    </row>
    <row r="705" spans="1:4" s="419" customFormat="1">
      <c r="A705" s="420"/>
      <c r="B705" s="421"/>
      <c r="C705" s="422"/>
      <c r="D705" s="422"/>
    </row>
    <row r="706" spans="1:4" s="419" customFormat="1">
      <c r="A706" s="420"/>
      <c r="B706" s="421"/>
      <c r="C706" s="422"/>
      <c r="D706" s="422"/>
    </row>
    <row r="707" spans="1:4" s="419" customFormat="1">
      <c r="A707" s="420"/>
      <c r="B707" s="421"/>
      <c r="C707" s="422"/>
      <c r="D707" s="422"/>
    </row>
    <row r="708" spans="1:4" s="419" customFormat="1">
      <c r="A708" s="420"/>
      <c r="B708" s="421"/>
      <c r="C708" s="422"/>
      <c r="D708" s="422"/>
    </row>
    <row r="709" spans="1:4" s="419" customFormat="1">
      <c r="A709" s="420"/>
      <c r="B709" s="421"/>
      <c r="C709" s="422"/>
      <c r="D709" s="422"/>
    </row>
    <row r="710" spans="1:4" s="419" customFormat="1">
      <c r="A710" s="420"/>
      <c r="B710" s="421"/>
      <c r="C710" s="422"/>
      <c r="D710" s="422"/>
    </row>
    <row r="711" spans="1:4" s="419" customFormat="1">
      <c r="A711" s="420"/>
      <c r="B711" s="421"/>
      <c r="C711" s="422"/>
      <c r="D711" s="422"/>
    </row>
    <row r="712" spans="1:4" s="419" customFormat="1">
      <c r="A712" s="420"/>
      <c r="B712" s="421"/>
      <c r="C712" s="422"/>
      <c r="D712" s="422"/>
    </row>
    <row r="713" spans="1:4" s="419" customFormat="1">
      <c r="A713" s="420"/>
      <c r="B713" s="421"/>
      <c r="C713" s="422"/>
      <c r="D713" s="422"/>
    </row>
    <row r="714" spans="1:4" s="419" customFormat="1">
      <c r="A714" s="420"/>
      <c r="B714" s="421"/>
      <c r="C714" s="422"/>
      <c r="D714" s="422"/>
    </row>
    <row r="715" spans="1:4" s="419" customFormat="1">
      <c r="A715" s="420"/>
      <c r="B715" s="421"/>
      <c r="C715" s="422"/>
      <c r="D715" s="422"/>
    </row>
    <row r="716" spans="1:4" s="419" customFormat="1">
      <c r="A716" s="420"/>
      <c r="B716" s="421"/>
      <c r="C716" s="422"/>
      <c r="D716" s="422"/>
    </row>
    <row r="717" spans="1:4" s="419" customFormat="1">
      <c r="A717" s="420"/>
      <c r="B717" s="421"/>
      <c r="C717" s="422"/>
      <c r="D717" s="422"/>
    </row>
    <row r="718" spans="1:4" s="419" customFormat="1">
      <c r="A718" s="420"/>
      <c r="B718" s="421"/>
      <c r="C718" s="422"/>
      <c r="D718" s="422"/>
    </row>
    <row r="719" spans="1:4" s="419" customFormat="1">
      <c r="A719" s="420"/>
      <c r="B719" s="421"/>
      <c r="C719" s="422"/>
      <c r="D719" s="422"/>
    </row>
    <row r="720" spans="1:4" s="419" customFormat="1">
      <c r="A720" s="420"/>
      <c r="B720" s="421"/>
      <c r="C720" s="422"/>
      <c r="D720" s="422"/>
    </row>
    <row r="721" spans="1:4" s="419" customFormat="1">
      <c r="A721" s="420"/>
      <c r="B721" s="421"/>
      <c r="C721" s="422"/>
      <c r="D721" s="422"/>
    </row>
    <row r="722" spans="1:4" s="419" customFormat="1">
      <c r="A722" s="420"/>
      <c r="B722" s="421"/>
      <c r="C722" s="422"/>
      <c r="D722" s="422"/>
    </row>
    <row r="723" spans="1:4" s="419" customFormat="1">
      <c r="A723" s="420"/>
      <c r="B723" s="421"/>
      <c r="C723" s="422"/>
      <c r="D723" s="422"/>
    </row>
    <row r="724" spans="1:4" s="419" customFormat="1">
      <c r="A724" s="420"/>
      <c r="B724" s="421"/>
      <c r="C724" s="422"/>
      <c r="D724" s="422"/>
    </row>
    <row r="725" spans="1:4" s="419" customFormat="1">
      <c r="A725" s="420"/>
      <c r="B725" s="421"/>
      <c r="C725" s="422"/>
      <c r="D725" s="422"/>
    </row>
    <row r="726" spans="1:4" s="419" customFormat="1">
      <c r="A726" s="420"/>
      <c r="B726" s="421"/>
      <c r="C726" s="422"/>
      <c r="D726" s="422"/>
    </row>
    <row r="727" spans="1:4" s="419" customFormat="1">
      <c r="A727" s="420"/>
      <c r="B727" s="421"/>
      <c r="C727" s="422"/>
      <c r="D727" s="422"/>
    </row>
    <row r="728" spans="1:4" s="419" customFormat="1">
      <c r="A728" s="420"/>
      <c r="B728" s="421"/>
      <c r="C728" s="422"/>
      <c r="D728" s="422"/>
    </row>
    <row r="729" spans="1:4" s="419" customFormat="1">
      <c r="A729" s="420"/>
      <c r="B729" s="421"/>
      <c r="C729" s="422"/>
      <c r="D729" s="422"/>
    </row>
    <row r="730" spans="1:4" s="419" customFormat="1">
      <c r="A730" s="420"/>
      <c r="B730" s="421"/>
      <c r="C730" s="422"/>
      <c r="D730" s="422"/>
    </row>
    <row r="731" spans="1:4" s="419" customFormat="1">
      <c r="A731" s="420"/>
      <c r="B731" s="421"/>
      <c r="C731" s="422"/>
      <c r="D731" s="422"/>
    </row>
    <row r="732" spans="1:4" s="419" customFormat="1">
      <c r="A732" s="420"/>
      <c r="B732" s="421"/>
      <c r="C732" s="422"/>
      <c r="D732" s="422"/>
    </row>
    <row r="733" spans="1:4" s="419" customFormat="1">
      <c r="A733" s="420"/>
      <c r="B733" s="421"/>
      <c r="C733" s="422"/>
      <c r="D733" s="422"/>
    </row>
    <row r="734" spans="1:4" s="419" customFormat="1">
      <c r="A734" s="420"/>
      <c r="B734" s="421"/>
      <c r="C734" s="422"/>
      <c r="D734" s="422"/>
    </row>
    <row r="735" spans="1:4" s="419" customFormat="1">
      <c r="A735" s="420"/>
      <c r="B735" s="421"/>
      <c r="C735" s="422"/>
      <c r="D735" s="422"/>
    </row>
    <row r="736" spans="1:4" s="419" customFormat="1">
      <c r="A736" s="420"/>
      <c r="B736" s="421"/>
      <c r="C736" s="422"/>
      <c r="D736" s="422"/>
    </row>
    <row r="737" spans="1:4" s="419" customFormat="1">
      <c r="A737" s="420"/>
      <c r="B737" s="421"/>
      <c r="C737" s="422"/>
      <c r="D737" s="422"/>
    </row>
    <row r="738" spans="1:4" s="419" customFormat="1">
      <c r="A738" s="420"/>
      <c r="B738" s="421"/>
      <c r="C738" s="422"/>
      <c r="D738" s="422"/>
    </row>
    <row r="739" spans="1:4" s="419" customFormat="1">
      <c r="A739" s="420"/>
      <c r="B739" s="421"/>
      <c r="C739" s="422"/>
      <c r="D739" s="422"/>
    </row>
    <row r="740" spans="1:4" s="419" customFormat="1">
      <c r="A740" s="420"/>
      <c r="B740" s="421"/>
      <c r="C740" s="422"/>
      <c r="D740" s="422"/>
    </row>
    <row r="741" spans="1:4" s="419" customFormat="1">
      <c r="A741" s="420"/>
      <c r="B741" s="421"/>
      <c r="C741" s="422"/>
      <c r="D741" s="422"/>
    </row>
    <row r="742" spans="1:4" s="419" customFormat="1">
      <c r="A742" s="420"/>
      <c r="B742" s="421"/>
      <c r="C742" s="422"/>
      <c r="D742" s="422"/>
    </row>
    <row r="743" spans="1:4" s="419" customFormat="1">
      <c r="A743" s="420"/>
      <c r="B743" s="421"/>
      <c r="C743" s="422"/>
      <c r="D743" s="422"/>
    </row>
    <row r="744" spans="1:4" s="419" customFormat="1">
      <c r="A744" s="420"/>
      <c r="B744" s="421"/>
      <c r="C744" s="422"/>
      <c r="D744" s="422"/>
    </row>
    <row r="745" spans="1:4" s="419" customFormat="1">
      <c r="A745" s="420"/>
      <c r="B745" s="421"/>
      <c r="C745" s="422"/>
      <c r="D745" s="422"/>
    </row>
    <row r="746" spans="1:4" s="419" customFormat="1">
      <c r="A746" s="420"/>
      <c r="B746" s="421"/>
      <c r="C746" s="422"/>
      <c r="D746" s="422"/>
    </row>
    <row r="747" spans="1:4" s="419" customFormat="1">
      <c r="A747" s="420"/>
      <c r="B747" s="421"/>
      <c r="C747" s="422"/>
      <c r="D747" s="422"/>
    </row>
    <row r="748" spans="1:4" s="419" customFormat="1">
      <c r="A748" s="420"/>
      <c r="B748" s="421"/>
      <c r="C748" s="422"/>
      <c r="D748" s="422"/>
    </row>
    <row r="749" spans="1:4" s="419" customFormat="1">
      <c r="A749" s="420"/>
      <c r="B749" s="421"/>
      <c r="C749" s="422"/>
      <c r="D749" s="422"/>
    </row>
    <row r="750" spans="1:4" s="419" customFormat="1">
      <c r="A750" s="420"/>
      <c r="B750" s="421"/>
      <c r="C750" s="422"/>
      <c r="D750" s="422"/>
    </row>
    <row r="751" spans="1:4" s="419" customFormat="1">
      <c r="A751" s="420"/>
      <c r="B751" s="421"/>
      <c r="C751" s="422"/>
      <c r="D751" s="422"/>
    </row>
    <row r="752" spans="1:4" s="419" customFormat="1">
      <c r="A752" s="420"/>
      <c r="B752" s="421"/>
      <c r="C752" s="422"/>
      <c r="D752" s="422"/>
    </row>
    <row r="753" spans="1:4" s="419" customFormat="1">
      <c r="A753" s="420"/>
      <c r="B753" s="421"/>
      <c r="C753" s="422"/>
      <c r="D753" s="422"/>
    </row>
    <row r="754" spans="1:4" s="419" customFormat="1">
      <c r="A754" s="420"/>
      <c r="B754" s="421"/>
      <c r="C754" s="422"/>
      <c r="D754" s="422"/>
    </row>
    <row r="755" spans="1:4" s="419" customFormat="1">
      <c r="A755" s="420"/>
      <c r="B755" s="421"/>
      <c r="C755" s="422"/>
      <c r="D755" s="422"/>
    </row>
    <row r="756" spans="1:4" s="419" customFormat="1">
      <c r="A756" s="420"/>
      <c r="B756" s="421"/>
      <c r="C756" s="422"/>
      <c r="D756" s="422"/>
    </row>
    <row r="757" spans="1:4" s="419" customFormat="1">
      <c r="A757" s="420"/>
      <c r="B757" s="421"/>
      <c r="C757" s="422"/>
      <c r="D757" s="422"/>
    </row>
    <row r="758" spans="1:4" s="419" customFormat="1">
      <c r="A758" s="420"/>
      <c r="B758" s="421"/>
      <c r="C758" s="422"/>
      <c r="D758" s="422"/>
    </row>
    <row r="759" spans="1:4" s="419" customFormat="1">
      <c r="A759" s="420"/>
      <c r="B759" s="421"/>
      <c r="C759" s="422"/>
      <c r="D759" s="422"/>
    </row>
    <row r="760" spans="1:4" s="419" customFormat="1">
      <c r="A760" s="420"/>
      <c r="B760" s="421"/>
      <c r="C760" s="422"/>
      <c r="D760" s="422"/>
    </row>
    <row r="761" spans="1:4" s="419" customFormat="1">
      <c r="A761" s="420"/>
      <c r="B761" s="421"/>
      <c r="C761" s="422"/>
      <c r="D761" s="422"/>
    </row>
    <row r="762" spans="1:4" s="419" customFormat="1">
      <c r="A762" s="420"/>
      <c r="B762" s="421"/>
      <c r="C762" s="422"/>
      <c r="D762" s="422"/>
    </row>
    <row r="763" spans="1:4" s="419" customFormat="1">
      <c r="A763" s="420"/>
      <c r="B763" s="421"/>
      <c r="C763" s="422"/>
      <c r="D763" s="422"/>
    </row>
    <row r="764" spans="1:4" s="419" customFormat="1">
      <c r="A764" s="420"/>
      <c r="B764" s="421"/>
      <c r="C764" s="422"/>
      <c r="D764" s="422"/>
    </row>
    <row r="765" spans="1:4" s="419" customFormat="1">
      <c r="A765" s="420"/>
      <c r="B765" s="421"/>
      <c r="C765" s="422"/>
      <c r="D765" s="422"/>
    </row>
    <row r="766" spans="1:4" s="419" customFormat="1">
      <c r="A766" s="420"/>
      <c r="B766" s="421"/>
      <c r="C766" s="422"/>
      <c r="D766" s="422"/>
    </row>
    <row r="767" spans="1:4" s="419" customFormat="1">
      <c r="A767" s="420"/>
      <c r="B767" s="421"/>
      <c r="C767" s="422"/>
      <c r="D767" s="422"/>
    </row>
    <row r="768" spans="1:4" s="419" customFormat="1">
      <c r="A768" s="420"/>
      <c r="B768" s="421"/>
      <c r="C768" s="422"/>
      <c r="D768" s="422"/>
    </row>
    <row r="769" spans="1:4" s="419" customFormat="1">
      <c r="A769" s="420"/>
      <c r="B769" s="421"/>
      <c r="C769" s="422"/>
      <c r="D769" s="422"/>
    </row>
    <row r="770" spans="1:4" s="419" customFormat="1">
      <c r="A770" s="420"/>
      <c r="B770" s="421"/>
      <c r="C770" s="422"/>
      <c r="D770" s="422"/>
    </row>
    <row r="771" spans="1:4" s="419" customFormat="1">
      <c r="A771" s="420"/>
      <c r="B771" s="421"/>
      <c r="C771" s="422"/>
      <c r="D771" s="422"/>
    </row>
    <row r="772" spans="1:4" s="419" customFormat="1">
      <c r="A772" s="420"/>
      <c r="B772" s="421"/>
      <c r="C772" s="422"/>
      <c r="D772" s="422"/>
    </row>
    <row r="773" spans="1:4" s="419" customFormat="1">
      <c r="A773" s="420"/>
      <c r="B773" s="421"/>
      <c r="C773" s="422"/>
      <c r="D773" s="422"/>
    </row>
    <row r="774" spans="1:4" s="419" customFormat="1">
      <c r="A774" s="420"/>
      <c r="B774" s="421"/>
      <c r="C774" s="422"/>
      <c r="D774" s="422"/>
    </row>
    <row r="775" spans="1:4" s="419" customFormat="1">
      <c r="A775" s="420"/>
      <c r="B775" s="421"/>
      <c r="C775" s="422"/>
      <c r="D775" s="422"/>
    </row>
    <row r="776" spans="1:4" s="419" customFormat="1">
      <c r="A776" s="420"/>
      <c r="B776" s="421"/>
      <c r="C776" s="422"/>
      <c r="D776" s="422"/>
    </row>
    <row r="777" spans="1:4" s="419" customFormat="1">
      <c r="A777" s="420"/>
      <c r="B777" s="421"/>
      <c r="C777" s="422"/>
      <c r="D777" s="422"/>
    </row>
    <row r="778" spans="1:4" s="419" customFormat="1">
      <c r="A778" s="420"/>
      <c r="B778" s="421"/>
      <c r="C778" s="422"/>
      <c r="D778" s="422"/>
    </row>
    <row r="779" spans="1:4" s="419" customFormat="1">
      <c r="A779" s="420"/>
      <c r="B779" s="421"/>
      <c r="C779" s="422"/>
      <c r="D779" s="422"/>
    </row>
    <row r="780" spans="1:4" s="419" customFormat="1">
      <c r="A780" s="420"/>
      <c r="B780" s="421"/>
      <c r="C780" s="422"/>
      <c r="D780" s="422"/>
    </row>
    <row r="781" spans="1:4" s="419" customFormat="1">
      <c r="A781" s="420"/>
      <c r="B781" s="421"/>
      <c r="C781" s="422"/>
      <c r="D781" s="422"/>
    </row>
    <row r="782" spans="1:4" s="419" customFormat="1">
      <c r="A782" s="420"/>
      <c r="B782" s="421"/>
      <c r="C782" s="422"/>
      <c r="D782" s="422"/>
    </row>
    <row r="783" spans="1:4" s="419" customFormat="1">
      <c r="A783" s="420"/>
      <c r="B783" s="421"/>
      <c r="C783" s="422"/>
      <c r="D783" s="422"/>
    </row>
    <row r="784" spans="1:4" s="419" customFormat="1">
      <c r="A784" s="420"/>
      <c r="B784" s="421"/>
      <c r="C784" s="422"/>
      <c r="D784" s="422"/>
    </row>
    <row r="785" spans="1:4" s="419" customFormat="1">
      <c r="A785" s="420"/>
      <c r="B785" s="421"/>
      <c r="C785" s="422"/>
      <c r="D785" s="422"/>
    </row>
    <row r="786" spans="1:4" s="419" customFormat="1">
      <c r="A786" s="420"/>
      <c r="B786" s="421"/>
      <c r="C786" s="422"/>
      <c r="D786" s="422"/>
    </row>
    <row r="787" spans="1:4" s="419" customFormat="1">
      <c r="A787" s="420"/>
      <c r="B787" s="421"/>
      <c r="C787" s="422"/>
      <c r="D787" s="422"/>
    </row>
    <row r="788" spans="1:4" s="419" customFormat="1">
      <c r="A788" s="420"/>
      <c r="B788" s="421"/>
      <c r="C788" s="422"/>
      <c r="D788" s="422"/>
    </row>
    <row r="789" spans="1:4" s="419" customFormat="1">
      <c r="A789" s="420"/>
      <c r="B789" s="421"/>
      <c r="C789" s="422"/>
      <c r="D789" s="422"/>
    </row>
  </sheetData>
  <customSheetViews>
    <customSheetView guid="{31A12346-0F01-1349-8588-78911923E3FD}" scale="108" showPageBreaks="1" printArea="1" topLeftCell="A19">
      <pane xSplit="3" topLeftCell="D1" activePane="topRight" state="frozenSplit"/>
      <selection pane="topRight" activeCell="D24" sqref="D24"/>
      <rowBreaks count="2" manualBreakCount="2">
        <brk id="33" max="4" man="1"/>
        <brk id="54" max="4" man="1"/>
      </rowBreaks>
      <printOptions horizontalCentered="1" verticalCentered="1"/>
      <pageSetup scale="53" fitToWidth="9" orientation="portrait"/>
      <headerFooter alignWithMargins="0"/>
    </customSheetView>
    <customSheetView guid="{A57FA7A2-D613-4CB4-A390-3CAB141D409F}" scale="55" showPageBreaks="1" fitToPage="1" printArea="1" view="pageBreakPreview" topLeftCell="A80">
      <pane xSplit="3" topLeftCell="D1" activePane="topRight" state="frozenSplit"/>
      <selection pane="topRight" activeCell="D74" sqref="D74"/>
      <rowBreaks count="5" manualBreakCount="5">
        <brk id="8" max="3" man="1"/>
        <brk id="22" max="3" man="1"/>
        <brk id="36" max="3" man="1"/>
        <brk id="52" max="3" man="1"/>
        <brk id="73" max="3" man="1"/>
      </rowBreaks>
      <printOptions horizontalCentered="1" verticalCentered="1"/>
      <pageSetup paperSize="256" scale="50" fitToHeight="5" orientation="portrait" horizontalDpi="1200" verticalDpi="1200"/>
      <headerFooter alignWithMargins="0"/>
    </customSheetView>
    <customSheetView guid="{54863B59-C278-4DB5-9C1C-3A520E929F98}" scale="55" showPageBreaks="1" fitToPage="1" printArea="1" view="pageBreakPreview">
      <pane xSplit="3" topLeftCell="D1" activePane="topRight" state="frozenSplit"/>
      <selection pane="topRight" activeCell="D74" sqref="D74"/>
      <rowBreaks count="5" manualBreakCount="5">
        <brk id="8" max="3" man="1"/>
        <brk id="22" max="3" man="1"/>
        <brk id="36" max="3" man="1"/>
        <brk id="52" max="3" man="1"/>
        <brk id="73" max="3" man="1"/>
      </rowBreaks>
      <printOptions horizontalCentered="1" verticalCentered="1"/>
      <pageSetup paperSize="256" scale="50" fitToHeight="5" orientation="portrait" horizontalDpi="1200" verticalDpi="1200"/>
      <headerFooter alignWithMargins="0"/>
    </customSheetView>
    <customSheetView guid="{4678BB01-2F1C-6343-A784-E4537624D67F}" scale="108" showPageBreaks="1" printArea="1" showRuler="0">
      <pane xSplit="3" topLeftCell="D1" activePane="topRight" state="frozenSplit"/>
      <selection pane="topRight" activeCell="F85" sqref="F85"/>
      <rowBreaks count="2" manualBreakCount="2">
        <brk id="32" max="4" man="1"/>
        <brk id="53" max="4" man="1"/>
      </rowBreaks>
      <printOptions horizontalCentered="1" verticalCentered="1"/>
      <pageSetup scale="53" fitToWidth="9" orientation="portrait"/>
      <headerFooter alignWithMargins="0"/>
    </customSheetView>
    <customSheetView guid="{211E177F-00B4-45FC-A077-2978117784FC}" scale="55" showPageBreaks="1" fitToPage="1" printArea="1" view="pageBreakPreview" topLeftCell="A80">
      <pane xSplit="3" topLeftCell="D1" activePane="topRight" state="frozenSplit"/>
      <selection pane="topRight" activeCell="D74" sqref="D74"/>
      <rowBreaks count="5" manualBreakCount="5">
        <brk id="8" max="3" man="1"/>
        <brk id="22" max="3" man="1"/>
        <brk id="36" max="3" man="1"/>
        <brk id="52" max="3" man="1"/>
        <brk id="73" max="3" man="1"/>
      </rowBreaks>
      <printOptions horizontalCentered="1" verticalCentered="1"/>
      <pageSetup paperSize="256" scale="49" fitToHeight="5" orientation="portrait" horizontalDpi="1200" verticalDpi="1200"/>
      <headerFooter alignWithMargins="0"/>
    </customSheetView>
    <customSheetView guid="{6EB9EEAF-1FA0-4880-9AFC-C65C1683DA1A}" scale="55" showPageBreaks="1" fitToPage="1" printArea="1" view="pageBreakPreview">
      <pane xSplit="3" topLeftCell="D1" activePane="topRight" state="frozenSplit"/>
      <selection pane="topRight" activeCell="F6" sqref="F6"/>
      <rowBreaks count="5" manualBreakCount="5">
        <brk id="8" max="3" man="1"/>
        <brk id="22" max="3" man="1"/>
        <brk id="36" max="3" man="1"/>
        <brk id="52" max="3" man="1"/>
        <brk id="73" max="3" man="1"/>
      </rowBreaks>
      <printOptions horizontalCentered="1" verticalCentered="1"/>
      <pageSetup paperSize="256" scale="39" fitToHeight="5" orientation="portrait" horizontalDpi="1200" verticalDpi="1200"/>
      <headerFooter alignWithMargins="0"/>
    </customSheetView>
  </customSheetViews>
  <mergeCells count="7">
    <mergeCell ref="D68:D70"/>
    <mergeCell ref="A1:D1"/>
    <mergeCell ref="A68:A70"/>
    <mergeCell ref="B68:B70"/>
    <mergeCell ref="B60:B62"/>
    <mergeCell ref="A60:A62"/>
    <mergeCell ref="D60:D62"/>
  </mergeCells>
  <phoneticPr fontId="36" type="noConversion"/>
  <printOptions horizontalCentered="1" verticalCentered="1"/>
  <pageMargins left="0.7" right="0.7" top="0.75" bottom="0.75" header="0.3" footer="0.3"/>
  <pageSetup scale="53" fitToWidth="9" orientation="portrait"/>
  <headerFooter alignWithMargins="0"/>
  <rowBreaks count="2" manualBreakCount="2">
    <brk id="33" max="4" man="1"/>
    <brk id="54" max="4" man="1"/>
  </rowBreaks>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GT73"/>
  <sheetViews>
    <sheetView view="pageBreakPreview" zoomScale="110" zoomScaleNormal="150" zoomScaleSheetLayoutView="90" zoomScalePageLayoutView="150" workbookViewId="0">
      <selection activeCell="F1" sqref="F1:G1048576"/>
    </sheetView>
  </sheetViews>
  <sheetFormatPr baseColWidth="10" defaultColWidth="11.5" defaultRowHeight="14" x14ac:dyDescent="0"/>
  <cols>
    <col min="1" max="1" width="9.5" style="104" bestFit="1" customWidth="1"/>
    <col min="2" max="2" width="47" style="210" customWidth="1"/>
    <col min="3" max="3" width="27" style="104" bestFit="1" customWidth="1"/>
    <col min="4" max="4" width="23.5" style="104" bestFit="1" customWidth="1"/>
    <col min="5" max="5" width="21.83203125" style="104" bestFit="1" customWidth="1"/>
    <col min="6" max="6" width="9.5" customWidth="1"/>
    <col min="7" max="7" width="14.6640625" bestFit="1" customWidth="1"/>
    <col min="8" max="8" width="27.1640625" style="6" customWidth="1"/>
    <col min="9" max="16384" width="11.5" style="6"/>
  </cols>
  <sheetData>
    <row r="1" spans="1:202" ht="18">
      <c r="A1" s="855" t="s">
        <v>729</v>
      </c>
      <c r="B1" s="855"/>
      <c r="C1" s="855"/>
      <c r="D1" s="855"/>
      <c r="E1" s="85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row>
    <row r="2" spans="1:202">
      <c r="A2" s="854" t="s">
        <v>1138</v>
      </c>
      <c r="B2" s="854"/>
      <c r="C2" s="854"/>
      <c r="D2" s="854"/>
      <c r="E2" s="854"/>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row>
    <row r="3" spans="1:202" s="55" customFormat="1">
      <c r="A3" s="71" t="s">
        <v>8</v>
      </c>
      <c r="B3" s="179" t="s">
        <v>9</v>
      </c>
      <c r="C3" s="856" t="s">
        <v>13</v>
      </c>
      <c r="D3" s="856"/>
      <c r="E3" s="314" t="s">
        <v>29</v>
      </c>
      <c r="F3"/>
      <c r="G3"/>
    </row>
    <row r="4" spans="1:202" s="55" customFormat="1" ht="70">
      <c r="A4" s="71"/>
      <c r="B4" s="179"/>
      <c r="D4" s="624" t="s">
        <v>733</v>
      </c>
      <c r="E4" s="619"/>
      <c r="F4"/>
      <c r="G4"/>
    </row>
    <row r="5" spans="1:202" ht="15">
      <c r="A5" s="851">
        <v>4001</v>
      </c>
      <c r="B5" s="860" t="s">
        <v>732</v>
      </c>
      <c r="C5" s="852" t="s">
        <v>333</v>
      </c>
      <c r="D5" s="853"/>
      <c r="E5" s="857" t="s">
        <v>30</v>
      </c>
      <c r="F5" s="197"/>
    </row>
    <row r="6" spans="1:202" ht="15">
      <c r="A6" s="851"/>
      <c r="B6" s="860"/>
      <c r="C6" s="852" t="s">
        <v>334</v>
      </c>
      <c r="D6" s="853"/>
      <c r="E6" s="857"/>
      <c r="F6" s="197"/>
    </row>
    <row r="7" spans="1:202" ht="15">
      <c r="A7" s="851"/>
      <c r="B7" s="860"/>
      <c r="C7" s="852" t="s">
        <v>335</v>
      </c>
      <c r="D7" s="853"/>
      <c r="E7" s="857"/>
      <c r="F7" s="197"/>
    </row>
    <row r="8" spans="1:202" ht="15">
      <c r="A8" s="851"/>
      <c r="B8" s="860"/>
      <c r="C8" s="852" t="s">
        <v>336</v>
      </c>
      <c r="D8" s="853"/>
      <c r="E8" s="857"/>
      <c r="F8" s="197"/>
    </row>
    <row r="9" spans="1:202" ht="15">
      <c r="A9" s="851"/>
      <c r="B9" s="860"/>
      <c r="C9" s="852" t="s">
        <v>337</v>
      </c>
      <c r="D9" s="853"/>
      <c r="E9" s="857"/>
      <c r="F9" s="197"/>
    </row>
    <row r="10" spans="1:202" ht="15">
      <c r="A10" s="851"/>
      <c r="B10" s="860"/>
      <c r="C10" s="858" t="s">
        <v>332</v>
      </c>
      <c r="D10" s="859"/>
      <c r="E10" s="857"/>
      <c r="F10" s="200"/>
    </row>
    <row r="11" spans="1:202" ht="15">
      <c r="A11" s="851"/>
      <c r="B11" s="860"/>
      <c r="C11" s="864"/>
      <c r="D11" s="865"/>
      <c r="E11" s="857"/>
      <c r="F11" s="176"/>
    </row>
    <row r="12" spans="1:202">
      <c r="A12" s="851">
        <f>A5+1</f>
        <v>4002</v>
      </c>
      <c r="B12" s="242" t="s">
        <v>339</v>
      </c>
      <c r="C12" s="424" t="s">
        <v>338</v>
      </c>
      <c r="D12" s="209" t="s">
        <v>730</v>
      </c>
      <c r="E12" s="861"/>
    </row>
    <row r="13" spans="1:202">
      <c r="A13" s="851"/>
      <c r="B13" s="425" t="s">
        <v>342</v>
      </c>
      <c r="C13" s="293" t="s">
        <v>54</v>
      </c>
      <c r="D13" s="293" t="s">
        <v>731</v>
      </c>
      <c r="E13" s="862"/>
    </row>
    <row r="14" spans="1:202">
      <c r="A14" s="851"/>
      <c r="B14" s="425" t="s">
        <v>340</v>
      </c>
      <c r="C14" s="293" t="s">
        <v>54</v>
      </c>
      <c r="D14" s="616" t="s">
        <v>731</v>
      </c>
      <c r="E14" s="862"/>
    </row>
    <row r="15" spans="1:202">
      <c r="A15" s="851"/>
      <c r="B15" s="425" t="s">
        <v>341</v>
      </c>
      <c r="C15" s="293" t="s">
        <v>54</v>
      </c>
      <c r="D15" s="616" t="s">
        <v>731</v>
      </c>
      <c r="E15" s="862"/>
    </row>
    <row r="16" spans="1:202">
      <c r="A16" s="851"/>
      <c r="B16" s="425" t="s">
        <v>343</v>
      </c>
      <c r="C16" s="293" t="s">
        <v>54</v>
      </c>
      <c r="D16" s="616" t="s">
        <v>731</v>
      </c>
      <c r="E16" s="862"/>
    </row>
    <row r="17" spans="1:5">
      <c r="A17" s="851"/>
      <c r="B17" s="425" t="s">
        <v>344</v>
      </c>
      <c r="C17" s="293" t="s">
        <v>54</v>
      </c>
      <c r="D17" s="616" t="s">
        <v>731</v>
      </c>
      <c r="E17" s="862"/>
    </row>
    <row r="18" spans="1:5">
      <c r="A18" s="851"/>
      <c r="B18" s="425" t="s">
        <v>345</v>
      </c>
      <c r="C18" s="293" t="s">
        <v>54</v>
      </c>
      <c r="D18" s="616" t="s">
        <v>731</v>
      </c>
      <c r="E18" s="862"/>
    </row>
    <row r="19" spans="1:5">
      <c r="A19" s="851"/>
      <c r="B19" s="425" t="s">
        <v>346</v>
      </c>
      <c r="C19" s="293" t="s">
        <v>54</v>
      </c>
      <c r="D19" s="616" t="s">
        <v>731</v>
      </c>
      <c r="E19" s="862"/>
    </row>
    <row r="20" spans="1:5">
      <c r="A20" s="152"/>
      <c r="B20" s="425" t="s">
        <v>347</v>
      </c>
      <c r="C20" s="293" t="s">
        <v>54</v>
      </c>
      <c r="D20" s="616" t="s">
        <v>731</v>
      </c>
      <c r="E20" s="862"/>
    </row>
    <row r="21" spans="1:5">
      <c r="A21" s="152"/>
      <c r="B21" s="425" t="s">
        <v>348</v>
      </c>
      <c r="C21" s="293" t="s">
        <v>54</v>
      </c>
      <c r="D21" s="616" t="s">
        <v>731</v>
      </c>
      <c r="E21" s="862"/>
    </row>
    <row r="22" spans="1:5">
      <c r="A22" s="152"/>
      <c r="B22" s="425" t="s">
        <v>349</v>
      </c>
      <c r="C22" s="293" t="s">
        <v>54</v>
      </c>
      <c r="D22" s="616" t="s">
        <v>731</v>
      </c>
      <c r="E22" s="862"/>
    </row>
    <row r="23" spans="1:5">
      <c r="A23" s="152"/>
      <c r="B23" s="425" t="s">
        <v>350</v>
      </c>
      <c r="C23" s="293" t="s">
        <v>54</v>
      </c>
      <c r="D23" s="616" t="s">
        <v>731</v>
      </c>
      <c r="E23" s="862"/>
    </row>
    <row r="24" spans="1:5">
      <c r="A24" s="152"/>
      <c r="B24" s="425" t="s">
        <v>351</v>
      </c>
      <c r="C24" s="293" t="s">
        <v>54</v>
      </c>
      <c r="D24" s="616" t="s">
        <v>731</v>
      </c>
      <c r="E24" s="863"/>
    </row>
    <row r="28" spans="1:5" ht="76.5" customHeight="1"/>
    <row r="30" spans="1:5" ht="13" customHeight="1"/>
    <row r="33" ht="12.75" customHeight="1"/>
    <row r="48" ht="76.5" customHeight="1"/>
    <row r="50" ht="13" customHeight="1"/>
    <row r="53" ht="12.75" customHeight="1"/>
    <row r="68" ht="13" customHeight="1"/>
    <row r="69" ht="53.25" customHeight="1"/>
    <row r="70" ht="13" customHeight="1"/>
    <row r="73" ht="12.75" customHeight="1"/>
  </sheetData>
  <customSheetViews>
    <customSheetView guid="{31A12346-0F01-1349-8588-78911923E3FD}" scale="110" showPageBreaks="1" printArea="1">
      <selection activeCell="F1" sqref="F1:G1048576"/>
      <pageSetup scale="52" fitToWidth="4" orientation="portrait"/>
      <headerFooter alignWithMargins="0"/>
    </customSheetView>
    <customSheetView guid="{A57FA7A2-D613-4CB4-A390-3CAB141D409F}" scale="90" showPageBreaks="1" fitToPage="1" printArea="1" view="pageBreakPreview">
      <selection activeCell="C12" sqref="C12"/>
      <pageSetup scale="95" orientation="landscape"/>
      <headerFooter alignWithMargins="0"/>
    </customSheetView>
    <customSheetView guid="{54863B59-C278-4DB5-9C1C-3A520E929F98}" scale="90" showPageBreaks="1" fitToPage="1" printArea="1" view="pageBreakPreview">
      <selection activeCell="C12" sqref="C12"/>
      <pageSetup scale="95" orientation="landscape"/>
      <headerFooter alignWithMargins="0"/>
    </customSheetView>
    <customSheetView guid="{4678BB01-2F1C-6343-A784-E4537624D67F}" scale="110" showPageBreaks="1" printArea="1" showRuler="0">
      <selection activeCell="F3" sqref="F3:G3"/>
      <pageSetup scale="52" fitToWidth="4" orientation="portrait"/>
      <headerFooter alignWithMargins="0"/>
    </customSheetView>
    <customSheetView guid="{211E177F-00B4-45FC-A077-2978117784FC}" scale="90" showPageBreaks="1" fitToPage="1" printArea="1" view="pageBreakPreview">
      <selection activeCell="C12" sqref="C12"/>
      <pageSetup scale="95" orientation="landscape"/>
      <headerFooter alignWithMargins="0"/>
    </customSheetView>
    <customSheetView guid="{6EB9EEAF-1FA0-4880-9AFC-C65C1683DA1A}" scale="90" showPageBreaks="1" fitToPage="1" printArea="1" view="pageBreakPreview">
      <selection activeCell="B34" sqref="B34"/>
      <pageSetup scale="95" orientation="landscape"/>
      <headerFooter alignWithMargins="0"/>
    </customSheetView>
  </customSheetViews>
  <mergeCells count="15">
    <mergeCell ref="A12:A19"/>
    <mergeCell ref="C8:D8"/>
    <mergeCell ref="A2:E2"/>
    <mergeCell ref="A1:E1"/>
    <mergeCell ref="C7:D7"/>
    <mergeCell ref="C9:D9"/>
    <mergeCell ref="C3:D3"/>
    <mergeCell ref="E5:E11"/>
    <mergeCell ref="C10:D10"/>
    <mergeCell ref="C5:D5"/>
    <mergeCell ref="C6:D6"/>
    <mergeCell ref="B5:B11"/>
    <mergeCell ref="A5:A11"/>
    <mergeCell ref="E12:E24"/>
    <mergeCell ref="C11:D11"/>
  </mergeCells>
  <phoneticPr fontId="10" type="noConversion"/>
  <pageMargins left="0.7" right="0.7" top="0.75" bottom="0.75" header="0.3" footer="0.3"/>
  <pageSetup scale="52" fitToWidth="4"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0"/>
  <sheetViews>
    <sheetView view="pageBreakPreview" topLeftCell="A26" zoomScale="108" zoomScaleNormal="150" zoomScaleSheetLayoutView="85" zoomScalePageLayoutView="150" workbookViewId="0">
      <selection activeCell="G10" sqref="G10"/>
    </sheetView>
  </sheetViews>
  <sheetFormatPr baseColWidth="10" defaultColWidth="8.83203125" defaultRowHeight="14" x14ac:dyDescent="0"/>
  <cols>
    <col min="1" max="1" width="5" style="428" bestFit="1" customWidth="1"/>
    <col min="2" max="2" width="40" style="426" customWidth="1"/>
    <col min="3" max="3" width="46" style="440" bestFit="1" customWidth="1"/>
    <col min="4" max="4" width="5.83203125" style="440" bestFit="1" customWidth="1"/>
    <col min="5" max="5" width="4.5" style="440" bestFit="1" customWidth="1"/>
    <col min="6" max="6" width="55" style="440" customWidth="1"/>
    <col min="7" max="7" width="33.83203125" style="8" customWidth="1"/>
    <col min="8" max="8" width="12.5" style="8" customWidth="1"/>
    <col min="9" max="11" width="13" style="8" customWidth="1"/>
    <col min="12" max="12" width="3.6640625" style="8" customWidth="1"/>
    <col min="13" max="13" width="4.6640625" style="8" customWidth="1"/>
    <col min="14" max="22" width="3.6640625" style="8" customWidth="1"/>
    <col min="23" max="23" width="15.1640625" style="8" bestFit="1" customWidth="1"/>
    <col min="24" max="24" width="13.33203125" style="8" customWidth="1"/>
    <col min="25" max="25" width="21" style="8" customWidth="1"/>
    <col min="26" max="26" width="18.33203125" style="8" bestFit="1" customWidth="1"/>
    <col min="27" max="27" width="44" style="8" customWidth="1"/>
    <col min="28" max="28" width="30.1640625" style="8" customWidth="1"/>
    <col min="29" max="29" width="10.6640625" style="8" customWidth="1"/>
    <col min="30" max="30" width="10.5" style="8" customWidth="1"/>
    <col min="31" max="31" width="26" style="8" customWidth="1"/>
    <col min="32" max="32" width="10.33203125" style="1" customWidth="1"/>
    <col min="33" max="33" width="13" style="1" customWidth="1"/>
    <col min="34" max="36" width="8.83203125" style="1"/>
    <col min="37" max="16384" width="8.83203125" style="8"/>
  </cols>
  <sheetData>
    <row r="1" spans="1:26" ht="20">
      <c r="A1" s="873" t="s">
        <v>734</v>
      </c>
      <c r="B1" s="873"/>
      <c r="C1" s="873"/>
      <c r="D1" s="873"/>
      <c r="E1" s="873"/>
      <c r="F1" s="873"/>
      <c r="G1"/>
      <c r="H1"/>
      <c r="I1" s="3"/>
      <c r="J1" s="3"/>
      <c r="K1" s="3"/>
      <c r="L1" s="3"/>
      <c r="M1" s="3"/>
      <c r="O1" s="3"/>
      <c r="P1" s="3"/>
      <c r="Q1" s="3"/>
      <c r="R1" s="3"/>
      <c r="S1" s="3"/>
      <c r="T1" s="3"/>
      <c r="U1" s="3"/>
      <c r="V1" s="3"/>
      <c r="W1" s="3"/>
      <c r="X1" s="3"/>
      <c r="Y1" s="3"/>
    </row>
    <row r="2" spans="1:26" ht="15">
      <c r="A2" s="874" t="s">
        <v>352</v>
      </c>
      <c r="B2" s="874"/>
      <c r="C2" s="874"/>
      <c r="D2" s="874"/>
      <c r="E2" s="874"/>
      <c r="F2" s="874"/>
      <c r="G2" s="3"/>
      <c r="H2" s="3"/>
      <c r="I2" s="3"/>
      <c r="J2" s="3"/>
      <c r="K2" s="3"/>
      <c r="L2" s="3"/>
      <c r="M2" s="3"/>
      <c r="O2" s="3"/>
      <c r="P2" s="3"/>
      <c r="Q2" s="3"/>
      <c r="R2" s="3"/>
      <c r="S2" s="3"/>
      <c r="T2" s="3"/>
      <c r="U2" s="3"/>
      <c r="V2" s="3"/>
      <c r="W2" s="3"/>
      <c r="X2" s="3"/>
      <c r="Y2" s="3"/>
    </row>
    <row r="3" spans="1:26" ht="15">
      <c r="A3" s="106"/>
      <c r="C3" s="427" t="s">
        <v>1138</v>
      </c>
      <c r="D3" s="428"/>
      <c r="E3" s="428"/>
      <c r="F3" s="106"/>
      <c r="G3" s="3"/>
      <c r="H3" s="3"/>
      <c r="I3" s="3"/>
      <c r="J3" s="3"/>
      <c r="K3" s="3"/>
      <c r="L3" s="3"/>
      <c r="M3" s="3"/>
      <c r="N3" s="3"/>
      <c r="O3" s="3"/>
      <c r="P3" s="3"/>
      <c r="Q3" s="3"/>
      <c r="R3" s="3"/>
      <c r="S3" s="3"/>
      <c r="T3" s="3"/>
      <c r="U3" s="3"/>
      <c r="V3" s="3"/>
      <c r="W3" s="3"/>
      <c r="X3" s="3"/>
      <c r="Y3" s="3"/>
      <c r="Z3" s="16"/>
    </row>
    <row r="4" spans="1:26" s="125" customFormat="1" ht="15">
      <c r="A4" s="124" t="s">
        <v>19</v>
      </c>
      <c r="B4" s="429" t="s">
        <v>9</v>
      </c>
      <c r="C4" s="875" t="s">
        <v>13</v>
      </c>
      <c r="D4" s="876"/>
      <c r="E4" s="877"/>
      <c r="F4" s="430" t="s">
        <v>29</v>
      </c>
    </row>
    <row r="5" spans="1:26" ht="49.5" customHeight="1">
      <c r="A5" s="431">
        <v>5101</v>
      </c>
      <c r="B5" s="300" t="s">
        <v>1044</v>
      </c>
      <c r="C5" s="867" t="s">
        <v>353</v>
      </c>
      <c r="D5" s="868"/>
      <c r="E5" s="869"/>
      <c r="F5" s="296" t="str">
        <f>CONCATENATE("If 1 --&gt;",A24)</f>
        <v>If 1 --&gt;5107</v>
      </c>
    </row>
    <row r="6" spans="1:26" ht="57" customHeight="1">
      <c r="A6" s="431">
        <f>A5+1</f>
        <v>5102</v>
      </c>
      <c r="B6" s="295" t="s">
        <v>735</v>
      </c>
      <c r="C6" s="867" t="s">
        <v>353</v>
      </c>
      <c r="D6" s="868"/>
      <c r="E6" s="869"/>
      <c r="F6" s="296" t="str">
        <f>CONCATENATE("If 1 --&gt;",A28)</f>
        <v>If 1 --&gt;5110</v>
      </c>
    </row>
    <row r="7" spans="1:26">
      <c r="A7" s="887">
        <f>A6+1</f>
        <v>5103</v>
      </c>
      <c r="B7" s="889" t="s">
        <v>1045</v>
      </c>
      <c r="C7" s="432" t="s">
        <v>354</v>
      </c>
      <c r="D7" s="433" t="s">
        <v>355</v>
      </c>
      <c r="E7" s="433" t="s">
        <v>356</v>
      </c>
      <c r="F7" s="881" t="str">
        <f>CONCATENATE("If any a. -m. = yes, --&gt;",A24)</f>
        <v>If any a. -m. = yes, --&gt;5107</v>
      </c>
    </row>
    <row r="8" spans="1:26">
      <c r="A8" s="888"/>
      <c r="B8" s="890"/>
      <c r="C8" s="312" t="s">
        <v>357</v>
      </c>
      <c r="D8" s="299"/>
      <c r="E8" s="299"/>
      <c r="F8" s="886"/>
    </row>
    <row r="9" spans="1:26">
      <c r="A9" s="888"/>
      <c r="B9" s="890"/>
      <c r="C9" s="312" t="s">
        <v>358</v>
      </c>
      <c r="D9" s="299"/>
      <c r="E9" s="299"/>
      <c r="F9" s="886"/>
    </row>
    <row r="10" spans="1:26">
      <c r="A10" s="888"/>
      <c r="B10" s="890"/>
      <c r="C10" s="312" t="s">
        <v>359</v>
      </c>
      <c r="D10" s="299"/>
      <c r="E10" s="299"/>
      <c r="F10" s="886"/>
    </row>
    <row r="11" spans="1:26">
      <c r="A11" s="888"/>
      <c r="B11" s="890"/>
      <c r="C11" s="312" t="s">
        <v>360</v>
      </c>
      <c r="D11" s="299"/>
      <c r="E11" s="299"/>
      <c r="F11" s="886"/>
    </row>
    <row r="12" spans="1:26">
      <c r="A12" s="888"/>
      <c r="B12" s="890"/>
      <c r="C12" s="312" t="s">
        <v>361</v>
      </c>
      <c r="D12" s="299"/>
      <c r="E12" s="299"/>
      <c r="F12" s="886"/>
    </row>
    <row r="13" spans="1:26">
      <c r="A13" s="888"/>
      <c r="B13" s="890"/>
      <c r="C13" s="434" t="s">
        <v>362</v>
      </c>
      <c r="D13" s="435"/>
      <c r="E13" s="435"/>
      <c r="F13" s="886"/>
    </row>
    <row r="14" spans="1:26">
      <c r="A14" s="888"/>
      <c r="B14" s="890"/>
      <c r="C14" s="436" t="s">
        <v>363</v>
      </c>
      <c r="D14" s="299"/>
      <c r="E14" s="299"/>
      <c r="F14" s="886"/>
    </row>
    <row r="15" spans="1:26">
      <c r="A15" s="888"/>
      <c r="B15" s="890"/>
      <c r="C15" s="312" t="s">
        <v>364</v>
      </c>
      <c r="D15" s="114"/>
      <c r="E15" s="114"/>
      <c r="F15" s="886"/>
    </row>
    <row r="16" spans="1:26">
      <c r="A16" s="888"/>
      <c r="B16" s="890"/>
      <c r="C16" s="434" t="s">
        <v>365</v>
      </c>
      <c r="D16" s="437"/>
      <c r="E16" s="437"/>
      <c r="F16" s="886"/>
    </row>
    <row r="17" spans="1:8">
      <c r="A17" s="888"/>
      <c r="B17" s="890"/>
      <c r="C17" s="434" t="s">
        <v>736</v>
      </c>
      <c r="D17" s="435"/>
      <c r="E17" s="435"/>
      <c r="F17" s="886"/>
    </row>
    <row r="18" spans="1:8">
      <c r="A18" s="888"/>
      <c r="B18" s="890"/>
      <c r="C18" s="434" t="s">
        <v>366</v>
      </c>
      <c r="D18" s="435"/>
      <c r="E18" s="435"/>
      <c r="F18" s="886"/>
    </row>
    <row r="19" spans="1:8">
      <c r="A19" s="888"/>
      <c r="B19" s="890"/>
      <c r="C19" s="312" t="s">
        <v>367</v>
      </c>
      <c r="D19" s="435"/>
      <c r="E19" s="435"/>
      <c r="F19" s="886"/>
      <c r="G19" s="8" t="s">
        <v>7</v>
      </c>
    </row>
    <row r="20" spans="1:8">
      <c r="A20" s="888"/>
      <c r="B20" s="890"/>
      <c r="C20" s="312" t="s">
        <v>368</v>
      </c>
      <c r="D20" s="299"/>
      <c r="E20" s="299"/>
      <c r="F20" s="886"/>
    </row>
    <row r="21" spans="1:8" ht="60.75" customHeight="1">
      <c r="A21" s="438">
        <f>A7+1</f>
        <v>5104</v>
      </c>
      <c r="B21" s="295" t="s">
        <v>737</v>
      </c>
      <c r="C21" s="867" t="s">
        <v>353</v>
      </c>
      <c r="D21" s="868"/>
      <c r="E21" s="869"/>
      <c r="F21" s="296" t="str">
        <f>CONCATENATE("If 2 or 98 --&gt; ",A23)</f>
        <v>If 2 or 98 --&gt; 5106</v>
      </c>
    </row>
    <row r="22" spans="1:8" ht="48.75" customHeight="1">
      <c r="A22" s="439">
        <f>A21+1</f>
        <v>5105</v>
      </c>
      <c r="B22" s="217" t="s">
        <v>738</v>
      </c>
      <c r="C22" s="867" t="s">
        <v>353</v>
      </c>
      <c r="D22" s="868"/>
      <c r="E22" s="869"/>
      <c r="F22" s="130" t="s">
        <v>89</v>
      </c>
      <c r="H22" s="142"/>
    </row>
    <row r="23" spans="1:8" ht="114.75" customHeight="1">
      <c r="A23" s="439">
        <f>A22+1</f>
        <v>5106</v>
      </c>
      <c r="B23" s="295" t="s">
        <v>369</v>
      </c>
      <c r="C23" s="891" t="s">
        <v>370</v>
      </c>
      <c r="D23" s="891"/>
      <c r="E23" s="891"/>
      <c r="F23" s="297" t="s">
        <v>72</v>
      </c>
      <c r="G23" s="215"/>
    </row>
    <row r="24" spans="1:8" ht="28">
      <c r="A24" s="439">
        <f>A23+1</f>
        <v>5107</v>
      </c>
      <c r="B24" s="295" t="s">
        <v>371</v>
      </c>
      <c r="C24" s="870" t="s">
        <v>1148</v>
      </c>
      <c r="D24" s="871"/>
      <c r="E24" s="872"/>
      <c r="F24" s="130"/>
    </row>
    <row r="25" spans="1:8">
      <c r="A25" s="893">
        <f>A24+1</f>
        <v>5108</v>
      </c>
      <c r="B25" s="889" t="s">
        <v>372</v>
      </c>
      <c r="C25" s="892" t="s">
        <v>373</v>
      </c>
      <c r="D25" s="892"/>
      <c r="E25" s="892"/>
      <c r="F25" s="881" t="str">
        <f>CONCATENATE("Provide textbox for both lines that accepts only numbers.
  If b in ",A25, " &gt;= 35 --&gt;",A28,"                                             if b in ",A25, "=98 --&gt;",A30)</f>
        <v>Provide textbox for both lines that accepts only numbers.
  If b in 5108 &gt;= 35 --&gt;5110                                             if b in 5108=98 --&gt;5111</v>
      </c>
    </row>
    <row r="26" spans="1:8" ht="27" customHeight="1">
      <c r="A26" s="894"/>
      <c r="B26" s="895"/>
      <c r="C26" s="883" t="s">
        <v>374</v>
      </c>
      <c r="D26" s="884"/>
      <c r="E26" s="885"/>
      <c r="F26" s="882"/>
    </row>
    <row r="27" spans="1:8" ht="117.75" customHeight="1">
      <c r="A27" s="439">
        <f>A25+1</f>
        <v>5109</v>
      </c>
      <c r="B27" s="298" t="s">
        <v>739</v>
      </c>
      <c r="C27" s="891" t="s">
        <v>743</v>
      </c>
      <c r="D27" s="891"/>
      <c r="E27" s="891"/>
      <c r="F27" s="296" t="s">
        <v>30</v>
      </c>
      <c r="G27" s="215"/>
    </row>
    <row r="28" spans="1:8" ht="24" customHeight="1">
      <c r="A28" s="887">
        <f>A27+1</f>
        <v>5110</v>
      </c>
      <c r="B28" s="866" t="s">
        <v>375</v>
      </c>
      <c r="C28" s="892" t="s">
        <v>740</v>
      </c>
      <c r="D28" s="892"/>
      <c r="E28" s="892"/>
      <c r="F28" s="881" t="str">
        <f>CONCATENATE("Calculate the period: if individual has been working for less than 3 months --&gt; Q",A30," if individual has been working for more than 3 months --&gt;section 6.1")</f>
        <v>Calculate the period: if individual has been working for less than 3 months --&gt; Q5111 if individual has been working for more than 3 months --&gt;section 6.1</v>
      </c>
    </row>
    <row r="29" spans="1:8" ht="41.25" customHeight="1">
      <c r="A29" s="887"/>
      <c r="B29" s="866"/>
      <c r="C29" s="892" t="s">
        <v>741</v>
      </c>
      <c r="D29" s="892"/>
      <c r="E29" s="892"/>
      <c r="F29" s="882"/>
    </row>
    <row r="30" spans="1:8" ht="64.5" customHeight="1">
      <c r="A30" s="438">
        <f>A28+1</f>
        <v>5111</v>
      </c>
      <c r="B30" s="295" t="s">
        <v>377</v>
      </c>
      <c r="C30" s="878" t="s">
        <v>376</v>
      </c>
      <c r="D30" s="879"/>
      <c r="E30" s="880"/>
      <c r="F30" s="130" t="s">
        <v>73</v>
      </c>
    </row>
  </sheetData>
  <customSheetViews>
    <customSheetView guid="{31A12346-0F01-1349-8588-78911923E3FD}" scale="108" showPageBreaks="1" printArea="1" topLeftCell="A26">
      <selection activeCell="G10" sqref="G10"/>
      <colBreaks count="1" manualBreakCount="1">
        <brk id="24" max="34" man="1"/>
      </colBreaks>
      <pageSetup paperSize="9" scale="46" fitToWidth="2" orientation="portrait" horizontalDpi="4294967293" verticalDpi="4294967293"/>
      <headerFooter alignWithMargins="0"/>
    </customSheetView>
    <customSheetView guid="{A57FA7A2-D613-4CB4-A390-3CAB141D409F}" scale="85" showPageBreaks="1" fitToPage="1" printArea="1" view="pageBreakPreview" topLeftCell="A22">
      <selection activeCell="F25" sqref="F25:F26"/>
      <colBreaks count="1" manualBreakCount="1">
        <brk id="24" max="34" man="1"/>
      </colBreaks>
      <pageSetup paperSize="9" scale="83" fitToHeight="2" orientation="landscape"/>
      <headerFooter alignWithMargins="0"/>
    </customSheetView>
    <customSheetView guid="{54863B59-C278-4DB5-9C1C-3A520E929F98}" scale="85" showPageBreaks="1" fitToPage="1" printArea="1" view="pageBreakPreview" topLeftCell="A23">
      <selection activeCell="C25" sqref="C25:E25"/>
      <colBreaks count="1" manualBreakCount="1">
        <brk id="24" max="34" man="1"/>
      </colBreaks>
      <pageSetup paperSize="9" scale="83" fitToHeight="2" orientation="landscape"/>
      <headerFooter alignWithMargins="0"/>
    </customSheetView>
    <customSheetView guid="{4678BB01-2F1C-6343-A784-E4537624D67F}" scale="108" showPageBreaks="1" printArea="1" showRuler="0">
      <selection activeCell="G4" sqref="G4"/>
      <colBreaks count="1" manualBreakCount="1">
        <brk id="24" max="34" man="1"/>
      </colBreaks>
      <pageSetup paperSize="9" scale="46" fitToWidth="2" orientation="portrait" horizontalDpi="4294967293" verticalDpi="4294967293"/>
      <headerFooter alignWithMargins="0"/>
    </customSheetView>
    <customSheetView guid="{211E177F-00B4-45FC-A077-2978117784FC}" scale="85" showPageBreaks="1" fitToPage="1" printArea="1" view="pageBreakPreview" topLeftCell="A22">
      <selection activeCell="F25" sqref="F25:F26"/>
      <colBreaks count="1" manualBreakCount="1">
        <brk id="24" max="34" man="1"/>
      </colBreaks>
      <pageSetup paperSize="9" scale="83" fitToHeight="2" orientation="landscape"/>
      <headerFooter alignWithMargins="0"/>
    </customSheetView>
    <customSheetView guid="{6EB9EEAF-1FA0-4880-9AFC-C65C1683DA1A}" scale="85" showPageBreaks="1" fitToPage="1" printArea="1" view="pageBreakPreview">
      <selection activeCell="G11" sqref="G11:G12"/>
      <colBreaks count="1" manualBreakCount="1">
        <brk id="24" max="34" man="1"/>
      </colBreaks>
      <pageSetup paperSize="9" scale="83" fitToHeight="2" orientation="landscape"/>
      <headerFooter alignWithMargins="0"/>
    </customSheetView>
  </customSheetViews>
  <mergeCells count="24">
    <mergeCell ref="C30:E30"/>
    <mergeCell ref="F25:F26"/>
    <mergeCell ref="C26:E26"/>
    <mergeCell ref="F7:F20"/>
    <mergeCell ref="A7:A20"/>
    <mergeCell ref="B7:B20"/>
    <mergeCell ref="C23:E23"/>
    <mergeCell ref="C27:E27"/>
    <mergeCell ref="F28:F29"/>
    <mergeCell ref="C28:E28"/>
    <mergeCell ref="C29:E29"/>
    <mergeCell ref="A28:A29"/>
    <mergeCell ref="A25:A26"/>
    <mergeCell ref="B25:B26"/>
    <mergeCell ref="C25:E25"/>
    <mergeCell ref="C21:E21"/>
    <mergeCell ref="B28:B29"/>
    <mergeCell ref="C22:E22"/>
    <mergeCell ref="C24:E24"/>
    <mergeCell ref="A1:F1"/>
    <mergeCell ref="A2:F2"/>
    <mergeCell ref="C4:E4"/>
    <mergeCell ref="C5:E5"/>
    <mergeCell ref="C6:E6"/>
  </mergeCells>
  <phoneticPr fontId="10" type="noConversion"/>
  <pageMargins left="0.7" right="0.7" top="0.75" bottom="0.75" header="0.3" footer="0.3"/>
  <pageSetup paperSize="9" scale="46" fitToWidth="2" orientation="portrait" horizontalDpi="4294967293" verticalDpi="4294967293"/>
  <headerFooter alignWithMargins="0"/>
  <colBreaks count="1" manualBreakCount="1">
    <brk id="24" max="34" man="1"/>
  </col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42"/>
  <sheetViews>
    <sheetView view="pageBreakPreview" topLeftCell="A9" zoomScale="108" zoomScaleNormal="150" zoomScaleSheetLayoutView="55" zoomScalePageLayoutView="150" workbookViewId="0">
      <selection activeCell="I5" sqref="I5"/>
    </sheetView>
  </sheetViews>
  <sheetFormatPr baseColWidth="10" defaultColWidth="8.83203125" defaultRowHeight="15" x14ac:dyDescent="0"/>
  <cols>
    <col min="1" max="1" width="8.83203125" style="385"/>
    <col min="2" max="2" width="12.6640625" style="444" customWidth="1"/>
    <col min="3" max="3" width="28.5" style="465" customWidth="1"/>
    <col min="4" max="4" width="36.1640625" style="445" customWidth="1"/>
    <col min="5" max="6" width="6.6640625" style="445" customWidth="1"/>
    <col min="7" max="7" width="6.33203125" style="445" customWidth="1"/>
    <col min="8" max="8" width="56" style="446" customWidth="1"/>
    <col min="9" max="9" width="28.33203125" style="774" customWidth="1"/>
    <col min="10" max="16384" width="8.83203125" style="385"/>
  </cols>
  <sheetData>
    <row r="1" spans="2:9">
      <c r="B1" s="441" t="s">
        <v>742</v>
      </c>
    </row>
    <row r="2" spans="2:9">
      <c r="B2" s="902" t="s">
        <v>378</v>
      </c>
      <c r="C2" s="902"/>
      <c r="D2" s="902"/>
      <c r="E2" s="902"/>
      <c r="F2" s="902"/>
      <c r="G2" s="902"/>
      <c r="H2" s="902"/>
      <c r="I2" s="775"/>
    </row>
    <row r="3" spans="2:9">
      <c r="B3" s="385"/>
      <c r="C3" s="625"/>
      <c r="D3" s="625" t="s">
        <v>1039</v>
      </c>
      <c r="E3" s="625"/>
      <c r="F3" s="625"/>
      <c r="G3" s="625"/>
      <c r="H3" s="625"/>
      <c r="I3" s="775"/>
    </row>
    <row r="4" spans="2:9">
      <c r="B4" s="903" t="str">
        <f>CONCATENATE("Apply to those who answered yes to question ",'5.1 Employment'!A22, " and are between ages 15-64 based on Q206 in household questionnaire")</f>
        <v>Apply to those who answered yes to question 5105 and are between ages 15-64 based on Q206 in household questionnaire</v>
      </c>
      <c r="C4" s="903"/>
      <c r="D4" s="903"/>
      <c r="E4" s="903"/>
      <c r="F4" s="903"/>
      <c r="G4" s="903"/>
      <c r="H4" s="903"/>
      <c r="I4" s="447"/>
    </row>
    <row r="5" spans="2:9" ht="10.5" customHeight="1">
      <c r="B5" s="448"/>
      <c r="C5" s="466"/>
      <c r="D5" s="449"/>
      <c r="E5" s="449"/>
      <c r="F5" s="449"/>
      <c r="G5" s="449"/>
      <c r="H5" s="450"/>
      <c r="I5" s="447"/>
    </row>
    <row r="6" spans="2:9">
      <c r="B6" s="468" t="s">
        <v>8</v>
      </c>
      <c r="C6" s="469" t="s">
        <v>9</v>
      </c>
      <c r="D6" s="904" t="s">
        <v>13</v>
      </c>
      <c r="E6" s="905"/>
      <c r="F6" s="905"/>
      <c r="G6" s="906"/>
      <c r="H6" s="778" t="s">
        <v>29</v>
      </c>
      <c r="I6" s="419"/>
    </row>
    <row r="7" spans="2:9" ht="215.25" customHeight="1">
      <c r="B7" s="451">
        <v>5201</v>
      </c>
      <c r="C7" s="393" t="s">
        <v>744</v>
      </c>
      <c r="D7" s="896" t="s">
        <v>1040</v>
      </c>
      <c r="E7" s="896"/>
      <c r="F7" s="896"/>
      <c r="G7" s="896"/>
      <c r="H7" s="462" t="s">
        <v>21</v>
      </c>
      <c r="I7" s="776"/>
    </row>
    <row r="8" spans="2:9" ht="59.25" customHeight="1">
      <c r="B8" s="451">
        <f t="shared" ref="B8:B15" si="0">B7+1</f>
        <v>5202</v>
      </c>
      <c r="C8" s="393" t="s">
        <v>745</v>
      </c>
      <c r="D8" s="898" t="s">
        <v>746</v>
      </c>
      <c r="E8" s="898"/>
      <c r="F8" s="898"/>
      <c r="G8" s="898"/>
      <c r="H8" s="462" t="str">
        <f>CONCATENATE("If 2 or 98 --&gt; Q",B10)</f>
        <v>If 2 or 98 --&gt; Q5204</v>
      </c>
    </row>
    <row r="9" spans="2:9" ht="202.5" customHeight="1">
      <c r="B9" s="451">
        <f t="shared" si="0"/>
        <v>5203</v>
      </c>
      <c r="C9" s="207" t="s">
        <v>379</v>
      </c>
      <c r="D9" s="908" t="s">
        <v>1041</v>
      </c>
      <c r="E9" s="909"/>
      <c r="F9" s="909"/>
      <c r="G9" s="910"/>
      <c r="H9" s="462"/>
      <c r="I9" s="459"/>
    </row>
    <row r="10" spans="2:9" ht="75">
      <c r="B10" s="451">
        <f t="shared" si="0"/>
        <v>5204</v>
      </c>
      <c r="C10" s="393" t="s">
        <v>747</v>
      </c>
      <c r="D10" s="899" t="s">
        <v>748</v>
      </c>
      <c r="E10" s="899"/>
      <c r="F10" s="899"/>
      <c r="G10" s="899"/>
      <c r="H10" s="461" t="s">
        <v>55</v>
      </c>
      <c r="I10" s="459"/>
    </row>
    <row r="11" spans="2:9" ht="131.25" customHeight="1">
      <c r="B11" s="451">
        <f t="shared" si="0"/>
        <v>5205</v>
      </c>
      <c r="C11" s="393" t="s">
        <v>749</v>
      </c>
      <c r="D11" s="618" t="s">
        <v>748</v>
      </c>
      <c r="E11" s="618"/>
      <c r="F11" s="618"/>
      <c r="G11" s="618"/>
      <c r="H11" s="461" t="s">
        <v>55</v>
      </c>
    </row>
    <row r="12" spans="2:9" ht="112.5" customHeight="1">
      <c r="B12" s="451">
        <f t="shared" si="0"/>
        <v>5206</v>
      </c>
      <c r="C12" s="393" t="s">
        <v>750</v>
      </c>
      <c r="D12" s="618" t="s">
        <v>748</v>
      </c>
      <c r="E12" s="618"/>
      <c r="F12" s="618"/>
      <c r="G12" s="618"/>
      <c r="H12" s="461" t="s">
        <v>55</v>
      </c>
      <c r="I12" s="459"/>
    </row>
    <row r="13" spans="2:9" ht="278.25" customHeight="1">
      <c r="B13" s="457">
        <f t="shared" si="0"/>
        <v>5207</v>
      </c>
      <c r="C13" s="460" t="s">
        <v>751</v>
      </c>
      <c r="D13" s="452" t="s">
        <v>1042</v>
      </c>
      <c r="E13" s="453" t="s">
        <v>383</v>
      </c>
      <c r="F13" s="453" t="s">
        <v>356</v>
      </c>
      <c r="G13" s="453" t="s">
        <v>380</v>
      </c>
      <c r="H13" s="716"/>
      <c r="I13" s="459"/>
    </row>
    <row r="14" spans="2:9" ht="75">
      <c r="B14" s="457">
        <f t="shared" si="0"/>
        <v>5208</v>
      </c>
      <c r="C14" s="460" t="s">
        <v>1043</v>
      </c>
      <c r="D14" s="899" t="s">
        <v>752</v>
      </c>
      <c r="E14" s="899"/>
      <c r="F14" s="899"/>
      <c r="G14" s="899"/>
      <c r="H14" s="461"/>
      <c r="I14" s="459"/>
    </row>
    <row r="15" spans="2:9" ht="45">
      <c r="B15" s="907">
        <f t="shared" si="0"/>
        <v>5209</v>
      </c>
      <c r="C15" s="911" t="s">
        <v>384</v>
      </c>
      <c r="D15" s="454"/>
      <c r="E15" s="455" t="s">
        <v>355</v>
      </c>
      <c r="F15" s="455" t="s">
        <v>382</v>
      </c>
      <c r="G15" s="455" t="s">
        <v>381</v>
      </c>
      <c r="H15" s="912" t="str">
        <f>CONCATENATE("if any of the answers from 1-12, 97 were yes, --&gt; Q",B35,"
If 97, provide textbox")</f>
        <v>if any of the answers from 1-12, 97 were yes, --&gt; Q5216
If 97, provide textbox</v>
      </c>
      <c r="I15" s="459"/>
    </row>
    <row r="16" spans="2:9" ht="30">
      <c r="B16" s="907"/>
      <c r="C16" s="911"/>
      <c r="D16" s="361" t="s">
        <v>753</v>
      </c>
      <c r="E16" s="455"/>
      <c r="F16" s="455"/>
      <c r="G16" s="455"/>
      <c r="H16" s="912"/>
    </row>
    <row r="17" spans="2:9">
      <c r="B17" s="907"/>
      <c r="C17" s="911"/>
      <c r="D17" s="361" t="s">
        <v>639</v>
      </c>
      <c r="E17" s="403"/>
      <c r="F17" s="403"/>
      <c r="G17" s="403"/>
      <c r="H17" s="912"/>
    </row>
    <row r="18" spans="2:9">
      <c r="B18" s="907"/>
      <c r="C18" s="911"/>
      <c r="D18" s="361" t="s">
        <v>754</v>
      </c>
      <c r="E18" s="403"/>
      <c r="F18" s="403"/>
      <c r="G18" s="403"/>
      <c r="H18" s="912"/>
    </row>
    <row r="19" spans="2:9" ht="30">
      <c r="B19" s="907"/>
      <c r="C19" s="911"/>
      <c r="D19" s="361" t="s">
        <v>755</v>
      </c>
      <c r="E19" s="403"/>
      <c r="F19" s="403"/>
      <c r="G19" s="403"/>
      <c r="H19" s="912"/>
    </row>
    <row r="20" spans="2:9" ht="30">
      <c r="B20" s="907"/>
      <c r="C20" s="911"/>
      <c r="D20" s="361" t="s">
        <v>385</v>
      </c>
      <c r="E20" s="403"/>
      <c r="F20" s="403"/>
      <c r="G20" s="403"/>
      <c r="H20" s="912"/>
    </row>
    <row r="21" spans="2:9" ht="12.75" customHeight="1">
      <c r="B21" s="907"/>
      <c r="C21" s="911"/>
      <c r="D21" s="403" t="s">
        <v>386</v>
      </c>
      <c r="E21" s="403"/>
      <c r="F21" s="403"/>
      <c r="G21" s="403"/>
      <c r="H21" s="912"/>
      <c r="I21" s="897"/>
    </row>
    <row r="22" spans="2:9" ht="30">
      <c r="B22" s="907"/>
      <c r="C22" s="911"/>
      <c r="D22" s="403" t="s">
        <v>387</v>
      </c>
      <c r="E22" s="403"/>
      <c r="F22" s="403"/>
      <c r="G22" s="403"/>
      <c r="H22" s="912"/>
      <c r="I22" s="897"/>
    </row>
    <row r="23" spans="2:9" ht="12.75" customHeight="1">
      <c r="B23" s="907"/>
      <c r="C23" s="911"/>
      <c r="D23" s="403" t="s">
        <v>388</v>
      </c>
      <c r="E23" s="403"/>
      <c r="F23" s="403"/>
      <c r="G23" s="403"/>
      <c r="H23" s="912"/>
      <c r="I23" s="779"/>
    </row>
    <row r="24" spans="2:9" ht="13.5" customHeight="1">
      <c r="B24" s="907"/>
      <c r="C24" s="911"/>
      <c r="D24" s="456" t="s">
        <v>389</v>
      </c>
      <c r="E24" s="456"/>
      <c r="F24" s="456"/>
      <c r="G24" s="456"/>
      <c r="H24" s="912"/>
      <c r="I24" s="779"/>
    </row>
    <row r="25" spans="2:9">
      <c r="B25" s="907"/>
      <c r="C25" s="911"/>
      <c r="D25" s="403" t="s">
        <v>390</v>
      </c>
      <c r="E25" s="403"/>
      <c r="F25" s="403"/>
      <c r="G25" s="403"/>
      <c r="H25" s="912"/>
      <c r="I25" s="897"/>
    </row>
    <row r="26" spans="2:9">
      <c r="B26" s="907"/>
      <c r="C26" s="911"/>
      <c r="D26" s="456" t="s">
        <v>391</v>
      </c>
      <c r="E26" s="456"/>
      <c r="F26" s="456"/>
      <c r="G26" s="456"/>
      <c r="H26" s="912"/>
      <c r="I26" s="897"/>
    </row>
    <row r="27" spans="2:9" ht="30">
      <c r="B27" s="907"/>
      <c r="C27" s="911"/>
      <c r="D27" s="456" t="s">
        <v>392</v>
      </c>
      <c r="E27" s="456"/>
      <c r="F27" s="456"/>
      <c r="G27" s="456"/>
      <c r="H27" s="912"/>
      <c r="I27" s="897"/>
    </row>
    <row r="28" spans="2:9" s="397" customFormat="1">
      <c r="B28" s="907"/>
      <c r="C28" s="911"/>
      <c r="D28" s="456" t="s">
        <v>756</v>
      </c>
      <c r="E28" s="456"/>
      <c r="F28" s="456"/>
      <c r="G28" s="456"/>
      <c r="H28" s="912"/>
      <c r="I28" s="897"/>
    </row>
    <row r="29" spans="2:9" ht="267" customHeight="1">
      <c r="B29" s="457">
        <f>B15+1</f>
        <v>5210</v>
      </c>
      <c r="C29" s="393" t="s">
        <v>393</v>
      </c>
      <c r="D29" s="896" t="s">
        <v>1073</v>
      </c>
      <c r="E29" s="901"/>
      <c r="F29" s="901"/>
      <c r="G29" s="901"/>
      <c r="H29" s="463" t="s">
        <v>21</v>
      </c>
      <c r="I29" s="900" t="s">
        <v>229</v>
      </c>
    </row>
    <row r="30" spans="2:9" ht="65.25" customHeight="1">
      <c r="B30" s="457">
        <f t="shared" ref="B30:B38" si="1">B29+1</f>
        <v>5211</v>
      </c>
      <c r="C30" s="203" t="s">
        <v>394</v>
      </c>
      <c r="D30" s="898" t="s">
        <v>399</v>
      </c>
      <c r="E30" s="898"/>
      <c r="F30" s="898"/>
      <c r="G30" s="898"/>
      <c r="H30" s="693" t="str">
        <f>CONCATENATE("If 2--&gt;", B32)</f>
        <v>If 2--&gt;5213</v>
      </c>
      <c r="I30" s="900"/>
    </row>
    <row r="31" spans="2:9" ht="257.25" customHeight="1">
      <c r="B31" s="457">
        <f t="shared" si="1"/>
        <v>5212</v>
      </c>
      <c r="C31" s="203" t="s">
        <v>758</v>
      </c>
      <c r="D31" s="896" t="s">
        <v>757</v>
      </c>
      <c r="E31" s="901"/>
      <c r="F31" s="901"/>
      <c r="G31" s="901"/>
      <c r="H31" s="463"/>
      <c r="I31" s="777"/>
    </row>
    <row r="32" spans="2:9" ht="57.75" customHeight="1">
      <c r="B32" s="457">
        <f t="shared" si="1"/>
        <v>5213</v>
      </c>
      <c r="C32" s="393" t="s">
        <v>759</v>
      </c>
      <c r="D32" s="898" t="s">
        <v>760</v>
      </c>
      <c r="E32" s="898"/>
      <c r="F32" s="898"/>
      <c r="G32" s="898"/>
      <c r="H32" s="463" t="s">
        <v>86</v>
      </c>
    </row>
    <row r="33" spans="2:9" ht="81" customHeight="1">
      <c r="B33" s="457">
        <f t="shared" si="1"/>
        <v>5214</v>
      </c>
      <c r="C33" s="393" t="s">
        <v>395</v>
      </c>
      <c r="D33" s="896" t="s">
        <v>761</v>
      </c>
      <c r="E33" s="896"/>
      <c r="F33" s="896"/>
      <c r="G33" s="896"/>
      <c r="H33" s="463" t="str">
        <f>CONCATENATE("Validation: date needs to be the same or later than in Q",B14)</f>
        <v>Validation: date needs to be the same or later than in Q5208</v>
      </c>
    </row>
    <row r="34" spans="2:9" ht="81" customHeight="1">
      <c r="B34" s="457">
        <f t="shared" si="1"/>
        <v>5215</v>
      </c>
      <c r="C34" s="405" t="s">
        <v>762</v>
      </c>
      <c r="D34" s="617" t="s">
        <v>761</v>
      </c>
      <c r="E34" s="617"/>
      <c r="F34" s="617"/>
      <c r="G34" s="617"/>
      <c r="H34" s="463" t="str">
        <f>CONCATENATE("Validation: date needs to be the same or later than in Q",B33," After answering --&gt; next section")</f>
        <v>Validation: date needs to be the same or later than in Q5214 After answering --&gt; next section</v>
      </c>
      <c r="I34" s="780" t="s">
        <v>7</v>
      </c>
    </row>
    <row r="35" spans="2:9" ht="57.75" customHeight="1">
      <c r="B35" s="457">
        <f t="shared" si="1"/>
        <v>5216</v>
      </c>
      <c r="C35" s="405" t="s">
        <v>763</v>
      </c>
      <c r="D35" s="899" t="s">
        <v>396</v>
      </c>
      <c r="E35" s="899"/>
      <c r="F35" s="899"/>
      <c r="G35" s="899"/>
      <c r="H35" s="464"/>
    </row>
    <row r="36" spans="2:9" ht="78" customHeight="1">
      <c r="B36" s="457">
        <f t="shared" si="1"/>
        <v>5217</v>
      </c>
      <c r="C36" s="405" t="s">
        <v>764</v>
      </c>
      <c r="D36" s="896" t="s">
        <v>765</v>
      </c>
      <c r="E36" s="901"/>
      <c r="F36" s="901"/>
      <c r="G36" s="901"/>
      <c r="H36" s="464"/>
    </row>
    <row r="37" spans="2:9" ht="65" customHeight="1">
      <c r="B37" s="457">
        <f t="shared" si="1"/>
        <v>5218</v>
      </c>
      <c r="C37" s="393" t="s">
        <v>767</v>
      </c>
      <c r="D37" s="896" t="s">
        <v>766</v>
      </c>
      <c r="E37" s="901"/>
      <c r="F37" s="901"/>
      <c r="G37" s="901"/>
      <c r="H37" s="463"/>
    </row>
    <row r="38" spans="2:9" ht="74.25" customHeight="1">
      <c r="B38" s="457">
        <f t="shared" si="1"/>
        <v>5219</v>
      </c>
      <c r="C38" s="393" t="s">
        <v>768</v>
      </c>
      <c r="D38" s="896" t="s">
        <v>769</v>
      </c>
      <c r="E38" s="896"/>
      <c r="F38" s="896"/>
      <c r="G38" s="896"/>
      <c r="H38" s="463" t="str">
        <f>CONCATENATE("Validation: date needs to be the same or later than in Q",B14)</f>
        <v>Validation: date needs to be the same or later than in Q5208</v>
      </c>
    </row>
    <row r="40" spans="2:9">
      <c r="B40" s="458"/>
      <c r="C40" s="467"/>
      <c r="I40" s="419"/>
    </row>
    <row r="41" spans="2:9">
      <c r="B41" s="458"/>
      <c r="C41" s="467"/>
      <c r="I41" s="419"/>
    </row>
    <row r="42" spans="2:9">
      <c r="B42" s="458"/>
      <c r="C42" s="467"/>
      <c r="I42" s="419"/>
    </row>
  </sheetData>
  <customSheetViews>
    <customSheetView guid="{31A12346-0F01-1349-8588-78911923E3FD}" scale="108" showPageBreaks="1" printArea="1" topLeftCell="A9">
      <selection activeCell="I5" sqref="I5"/>
      <pageSetup paperSize="9" scale="42" fitToWidth="4" orientation="portrait" horizontalDpi="4294967293" verticalDpi="4294967293"/>
      <headerFooter alignWithMargins="0"/>
    </customSheetView>
    <customSheetView guid="{A57FA7A2-D613-4CB4-A390-3CAB141D409F}" scale="55" showPageBreaks="1" fitToPage="1" printArea="1" view="pageBreakPreview" topLeftCell="A29">
      <selection activeCell="H31" sqref="H31"/>
      <rowBreaks count="2" manualBreakCount="2">
        <brk id="14" min="1" max="7" man="1"/>
        <brk id="31" min="1" max="7" man="1"/>
      </rowBreaks>
      <pageSetup paperSize="9" scale="57" fitToHeight="3" orientation="portrait"/>
      <headerFooter alignWithMargins="0"/>
    </customSheetView>
    <customSheetView guid="{54863B59-C278-4DB5-9C1C-3A520E929F98}" scale="55" showPageBreaks="1" fitToPage="1" printArea="1" view="pageBreakPreview">
      <selection activeCell="H31" sqref="H31"/>
      <rowBreaks count="2" manualBreakCount="2">
        <brk id="14" min="1" max="7" man="1"/>
        <brk id="31" min="1" max="7" man="1"/>
      </rowBreaks>
      <pageSetup paperSize="9" scale="57" fitToHeight="3" orientation="portrait"/>
      <headerFooter alignWithMargins="0"/>
    </customSheetView>
    <customSheetView guid="{4678BB01-2F1C-6343-A784-E4537624D67F}" scale="108" showPageBreaks="1" printArea="1" showRuler="0">
      <selection activeCell="H1" sqref="H1"/>
      <pageSetup paperSize="9" scale="42" fitToWidth="4" orientation="portrait" horizontalDpi="4294967293" verticalDpi="4294967293"/>
      <headerFooter alignWithMargins="0"/>
    </customSheetView>
    <customSheetView guid="{211E177F-00B4-45FC-A077-2978117784FC}" scale="55" showPageBreaks="1" fitToPage="1" printArea="1" view="pageBreakPreview" topLeftCell="A29">
      <selection activeCell="H31" sqref="H31"/>
      <rowBreaks count="2" manualBreakCount="2">
        <brk id="14" min="1" max="7" man="1"/>
        <brk id="31" min="1" max="7" man="1"/>
      </rowBreaks>
      <pageSetup paperSize="9" scale="57" fitToHeight="3" orientation="portrait"/>
      <headerFooter alignWithMargins="0"/>
    </customSheetView>
    <customSheetView guid="{6EB9EEAF-1FA0-4880-9AFC-C65C1683DA1A}" scale="55" showPageBreaks="1" fitToPage="1" printArea="1" view="pageBreakPreview">
      <selection activeCell="J31" sqref="J31"/>
      <rowBreaks count="2" manualBreakCount="2">
        <brk id="14" max="7" man="1"/>
        <brk id="31" max="7" man="1"/>
      </rowBreaks>
      <pageSetup paperSize="9" scale="54" fitToHeight="3" orientation="portrait"/>
      <headerFooter alignWithMargins="0"/>
    </customSheetView>
  </customSheetViews>
  <mergeCells count="24">
    <mergeCell ref="B2:H2"/>
    <mergeCell ref="B4:H4"/>
    <mergeCell ref="D6:G6"/>
    <mergeCell ref="D7:G7"/>
    <mergeCell ref="B15:B28"/>
    <mergeCell ref="D8:G8"/>
    <mergeCell ref="D10:G10"/>
    <mergeCell ref="D9:G9"/>
    <mergeCell ref="C15:C28"/>
    <mergeCell ref="H15:H28"/>
    <mergeCell ref="D14:G14"/>
    <mergeCell ref="D38:G38"/>
    <mergeCell ref="I21:I22"/>
    <mergeCell ref="D30:G30"/>
    <mergeCell ref="D32:G32"/>
    <mergeCell ref="D35:G35"/>
    <mergeCell ref="I25:I26"/>
    <mergeCell ref="I27:I28"/>
    <mergeCell ref="I29:I30"/>
    <mergeCell ref="D37:G37"/>
    <mergeCell ref="D36:G36"/>
    <mergeCell ref="D31:G31"/>
    <mergeCell ref="D33:G33"/>
    <mergeCell ref="D29:G29"/>
  </mergeCells>
  <phoneticPr fontId="10" type="noConversion"/>
  <pageMargins left="0.7" right="0.7" top="0.75" bottom="0.75" header="0.3" footer="0.3"/>
  <pageSetup paperSize="9" scale="42" fitToWidth="4" orientation="portrait" horizontalDpi="4294967293" verticalDpi="4294967293"/>
  <headerFooter alignWithMargins="0"/>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pageSetUpPr fitToPage="1"/>
  </sheetPr>
  <dimension ref="A1:V23"/>
  <sheetViews>
    <sheetView view="pageBreakPreview" zoomScale="116" zoomScaleNormal="150" zoomScaleSheetLayoutView="90" zoomScalePageLayoutView="150" workbookViewId="0">
      <selection activeCell="F25" sqref="F25"/>
    </sheetView>
  </sheetViews>
  <sheetFormatPr baseColWidth="10" defaultColWidth="11.5" defaultRowHeight="14" x14ac:dyDescent="0"/>
  <cols>
    <col min="1" max="1" width="11.5" style="111"/>
    <col min="2" max="2" width="29.83203125" style="221" customWidth="1"/>
    <col min="3" max="3" width="52.6640625" style="109" customWidth="1"/>
    <col min="4" max="4" width="7" style="110" customWidth="1"/>
    <col min="5" max="5" width="7.33203125" style="110" customWidth="1"/>
    <col min="6" max="6" width="26.1640625" style="110" customWidth="1"/>
    <col min="7" max="7" width="10.83203125" style="9" customWidth="1"/>
    <col min="8" max="8" width="18" style="9" customWidth="1"/>
    <col min="9" max="21" width="5.6640625" style="9" customWidth="1"/>
    <col min="22" max="22" width="26" style="9" bestFit="1" customWidth="1"/>
    <col min="23" max="16384" width="11.5" style="4"/>
  </cols>
  <sheetData>
    <row r="1" spans="1:22" ht="29" customHeight="1">
      <c r="A1" s="916" t="s">
        <v>1140</v>
      </c>
      <c r="B1" s="917"/>
      <c r="C1" s="917"/>
      <c r="D1" s="917"/>
      <c r="E1" s="917"/>
      <c r="F1" s="917"/>
      <c r="G1" s="282"/>
      <c r="H1"/>
      <c r="I1" s="10"/>
      <c r="J1" s="10"/>
      <c r="K1" s="10"/>
      <c r="L1" s="10"/>
      <c r="M1" s="10"/>
      <c r="N1" s="10"/>
      <c r="O1" s="10"/>
      <c r="P1" s="10"/>
      <c r="Q1" s="10"/>
      <c r="R1" s="10"/>
      <c r="S1" s="10"/>
      <c r="T1" s="10"/>
      <c r="U1" s="10"/>
      <c r="V1" s="10"/>
    </row>
    <row r="2" spans="1:22" ht="29" customHeight="1">
      <c r="A2" s="675"/>
      <c r="B2" s="675"/>
      <c r="C2" s="686" t="s">
        <v>1141</v>
      </c>
      <c r="D2" s="675"/>
      <c r="E2" s="675"/>
      <c r="F2" s="675"/>
      <c r="G2" s="282"/>
      <c r="H2"/>
      <c r="I2" s="10"/>
      <c r="J2" s="10"/>
      <c r="K2" s="10"/>
      <c r="L2" s="10"/>
      <c r="M2" s="10"/>
      <c r="N2" s="10"/>
      <c r="O2" s="10"/>
      <c r="P2" s="10"/>
      <c r="Q2" s="10"/>
      <c r="R2" s="10"/>
      <c r="S2" s="10"/>
      <c r="T2" s="10"/>
      <c r="U2" s="10"/>
      <c r="V2" s="10"/>
    </row>
    <row r="3" spans="1:22" s="19" customFormat="1" ht="25" customHeight="1">
      <c r="A3" s="101" t="s">
        <v>8</v>
      </c>
      <c r="B3" s="72" t="s">
        <v>9</v>
      </c>
      <c r="C3" s="222" t="s">
        <v>13</v>
      </c>
      <c r="D3" s="223"/>
      <c r="E3" s="223"/>
      <c r="F3" s="314" t="s">
        <v>29</v>
      </c>
      <c r="G3" s="282"/>
      <c r="H3"/>
    </row>
    <row r="4" spans="1:22" ht="62" customHeight="1" thickBot="1">
      <c r="A4" s="132">
        <v>5301</v>
      </c>
      <c r="B4" s="218" t="s">
        <v>397</v>
      </c>
      <c r="C4" s="867" t="s">
        <v>398</v>
      </c>
      <c r="D4" s="868"/>
      <c r="E4" s="869"/>
      <c r="F4" s="293" t="s">
        <v>71</v>
      </c>
      <c r="G4" s="473"/>
      <c r="H4"/>
    </row>
    <row r="5" spans="1:22">
      <c r="A5" s="923">
        <f>A4+1</f>
        <v>5302</v>
      </c>
      <c r="B5" s="920" t="s">
        <v>770</v>
      </c>
      <c r="C5" s="224" t="s">
        <v>354</v>
      </c>
      <c r="D5" s="224" t="s">
        <v>355</v>
      </c>
      <c r="E5" s="224" t="s">
        <v>382</v>
      </c>
      <c r="F5" s="918" t="s">
        <v>74</v>
      </c>
      <c r="G5" s="282"/>
      <c r="H5"/>
    </row>
    <row r="6" spans="1:22">
      <c r="A6" s="924"/>
      <c r="B6" s="921"/>
      <c r="C6" s="315" t="s">
        <v>771</v>
      </c>
      <c r="D6" s="315"/>
      <c r="E6" s="315"/>
      <c r="F6" s="918"/>
      <c r="G6" s="282"/>
      <c r="H6"/>
    </row>
    <row r="7" spans="1:22">
      <c r="A7" s="924"/>
      <c r="B7" s="921"/>
      <c r="C7" s="315" t="s">
        <v>358</v>
      </c>
      <c r="D7" s="315"/>
      <c r="E7" s="315"/>
      <c r="F7" s="918"/>
      <c r="G7" s="282"/>
      <c r="H7"/>
    </row>
    <row r="8" spans="1:22">
      <c r="A8" s="924"/>
      <c r="B8" s="921"/>
      <c r="C8" s="315" t="s">
        <v>359</v>
      </c>
      <c r="D8" s="315"/>
      <c r="E8" s="315"/>
      <c r="F8" s="918"/>
      <c r="G8" s="282"/>
      <c r="H8"/>
    </row>
    <row r="9" spans="1:22">
      <c r="A9" s="924"/>
      <c r="B9" s="921"/>
      <c r="C9" s="315" t="s">
        <v>360</v>
      </c>
      <c r="D9" s="315"/>
      <c r="E9" s="315"/>
      <c r="F9" s="918"/>
      <c r="G9" s="282"/>
      <c r="H9"/>
    </row>
    <row r="10" spans="1:22">
      <c r="A10" s="924"/>
      <c r="B10" s="921"/>
      <c r="C10" s="315" t="s">
        <v>361</v>
      </c>
      <c r="D10" s="315"/>
      <c r="E10" s="315"/>
      <c r="F10" s="918"/>
      <c r="G10" s="282"/>
      <c r="H10"/>
    </row>
    <row r="11" spans="1:22">
      <c r="A11" s="924"/>
      <c r="B11" s="921"/>
      <c r="C11" s="213" t="s">
        <v>772</v>
      </c>
      <c r="D11" s="213"/>
      <c r="E11" s="213"/>
      <c r="F11" s="918"/>
      <c r="G11" s="282"/>
      <c r="H11"/>
    </row>
    <row r="12" spans="1:22">
      <c r="A12" s="924"/>
      <c r="B12" s="921"/>
      <c r="C12" s="214" t="s">
        <v>363</v>
      </c>
      <c r="D12" s="315"/>
      <c r="E12" s="315"/>
      <c r="F12" s="918"/>
      <c r="G12" s="282"/>
      <c r="H12"/>
    </row>
    <row r="13" spans="1:22">
      <c r="A13" s="924"/>
      <c r="B13" s="921"/>
      <c r="C13" s="315" t="s">
        <v>364</v>
      </c>
      <c r="D13" s="315"/>
      <c r="E13" s="315"/>
      <c r="F13" s="918"/>
      <c r="G13" s="282"/>
      <c r="H13"/>
    </row>
    <row r="14" spans="1:22">
      <c r="A14" s="924"/>
      <c r="B14" s="921"/>
      <c r="C14" s="213" t="s">
        <v>365</v>
      </c>
      <c r="D14" s="213"/>
      <c r="E14" s="213"/>
      <c r="F14" s="918"/>
      <c r="G14" s="282"/>
      <c r="H14"/>
    </row>
    <row r="15" spans="1:22">
      <c r="A15" s="924"/>
      <c r="B15" s="921"/>
      <c r="C15" s="213" t="s">
        <v>736</v>
      </c>
      <c r="D15" s="213"/>
      <c r="E15" s="213"/>
      <c r="F15" s="918"/>
      <c r="G15" s="282"/>
      <c r="H15"/>
    </row>
    <row r="16" spans="1:22">
      <c r="A16" s="924"/>
      <c r="B16" s="921"/>
      <c r="C16" s="213" t="s">
        <v>366</v>
      </c>
      <c r="D16" s="213"/>
      <c r="E16" s="213"/>
      <c r="F16" s="918"/>
      <c r="G16" s="282"/>
      <c r="H16"/>
    </row>
    <row r="17" spans="1:22">
      <c r="A17" s="924"/>
      <c r="B17" s="921"/>
      <c r="C17" s="315" t="s">
        <v>367</v>
      </c>
      <c r="D17" s="213"/>
      <c r="E17" s="213"/>
      <c r="F17" s="918"/>
      <c r="G17" s="282"/>
      <c r="H17"/>
    </row>
    <row r="18" spans="1:22">
      <c r="A18" s="924"/>
      <c r="B18" s="922"/>
      <c r="C18" s="315" t="s">
        <v>368</v>
      </c>
      <c r="D18" s="315"/>
      <c r="E18" s="315"/>
      <c r="F18" s="919"/>
      <c r="G18" s="282"/>
      <c r="H18"/>
    </row>
    <row r="19" spans="1:22" ht="56">
      <c r="A19" s="131">
        <f>A5+1</f>
        <v>5303</v>
      </c>
      <c r="B19" s="219" t="s">
        <v>774</v>
      </c>
      <c r="C19" s="867" t="s">
        <v>399</v>
      </c>
      <c r="D19" s="868"/>
      <c r="E19" s="869"/>
      <c r="F19" s="143" t="s">
        <v>92</v>
      </c>
      <c r="G19" s="282"/>
      <c r="H19"/>
      <c r="U19" s="4"/>
      <c r="V19" s="4"/>
    </row>
    <row r="20" spans="1:22" ht="56">
      <c r="A20" s="129">
        <f>A19+1</f>
        <v>5304</v>
      </c>
      <c r="B20" s="219" t="s">
        <v>773</v>
      </c>
      <c r="C20" s="878" t="s">
        <v>399</v>
      </c>
      <c r="D20" s="879"/>
      <c r="E20" s="880"/>
      <c r="F20" s="143" t="s">
        <v>93</v>
      </c>
      <c r="G20" s="282"/>
      <c r="H20"/>
    </row>
    <row r="21" spans="1:22" ht="56" customHeight="1">
      <c r="A21" s="129">
        <f>A20+1</f>
        <v>5305</v>
      </c>
      <c r="B21" s="220" t="s">
        <v>775</v>
      </c>
      <c r="C21" s="913" t="s">
        <v>777</v>
      </c>
      <c r="D21" s="914"/>
      <c r="E21" s="915"/>
      <c r="F21" s="317"/>
      <c r="G21" s="282"/>
      <c r="H21"/>
    </row>
    <row r="22" spans="1:22" ht="56">
      <c r="A22" s="129">
        <f>A21+1</f>
        <v>5306</v>
      </c>
      <c r="B22" s="474" t="s">
        <v>400</v>
      </c>
      <c r="C22" s="878" t="s">
        <v>399</v>
      </c>
      <c r="D22" s="879"/>
      <c r="E22" s="880"/>
      <c r="F22" s="143" t="s">
        <v>94</v>
      </c>
      <c r="G22" s="282"/>
      <c r="H22"/>
    </row>
    <row r="23" spans="1:22" ht="85.5" customHeight="1">
      <c r="A23" s="129">
        <f>A22+1</f>
        <v>5307</v>
      </c>
      <c r="B23" s="220" t="s">
        <v>401</v>
      </c>
      <c r="C23" s="913" t="s">
        <v>776</v>
      </c>
      <c r="D23" s="914"/>
      <c r="E23" s="915"/>
      <c r="F23" s="145" t="s">
        <v>95</v>
      </c>
      <c r="G23" s="282"/>
      <c r="H23"/>
    </row>
  </sheetData>
  <customSheetViews>
    <customSheetView guid="{31A12346-0F01-1349-8588-78911923E3FD}" scale="116" showPageBreaks="1" fitToPage="1" printArea="1">
      <selection activeCell="F25" sqref="F25"/>
      <pageSetup paperSize="9" scale="61" orientation="portrait"/>
      <headerFooter alignWithMargins="0"/>
    </customSheetView>
    <customSheetView guid="{A57FA7A2-D613-4CB4-A390-3CAB141D409F}" scale="90" showPageBreaks="1" fitToPage="1" printArea="1" view="pageBreakPreview">
      <selection activeCell="C4" sqref="C4:E4"/>
      <pageSetup paperSize="9" scale="97" fitToHeight="0" orientation="landscape"/>
      <headerFooter alignWithMargins="0"/>
    </customSheetView>
    <customSheetView guid="{54863B59-C278-4DB5-9C1C-3A520E929F98}" scale="90" showPageBreaks="1" fitToPage="1" printArea="1" view="pageBreakPreview">
      <selection activeCell="C4" sqref="C4:E4"/>
      <pageSetup paperSize="9" scale="97" fitToHeight="0" orientation="landscape"/>
      <headerFooter alignWithMargins="0"/>
    </customSheetView>
    <customSheetView guid="{4678BB01-2F1C-6343-A784-E4537624D67F}" scale="116" showPageBreaks="1" fitToPage="1" printArea="1" showRuler="0">
      <selection activeCell="G2" sqref="G2:H2"/>
      <pageSetup paperSize="9" scale="61" orientation="portrait"/>
      <headerFooter alignWithMargins="0"/>
    </customSheetView>
    <customSheetView guid="{211E177F-00B4-45FC-A077-2978117784FC}" scale="90" showPageBreaks="1" fitToPage="1" printArea="1" view="pageBreakPreview">
      <selection activeCell="C4" sqref="C4:E4"/>
      <pageSetup paperSize="9" scale="97" fitToHeight="0" orientation="landscape"/>
      <headerFooter alignWithMargins="0"/>
    </customSheetView>
    <customSheetView guid="{6EB9EEAF-1FA0-4880-9AFC-C65C1683DA1A}" scale="90" showPageBreaks="1" fitToPage="1" printArea="1" view="pageBreakPreview">
      <selection activeCell="I19" sqref="I19"/>
      <pageSetup paperSize="9" scale="97" fitToHeight="0" orientation="landscape"/>
      <headerFooter alignWithMargins="0"/>
    </customSheetView>
  </customSheetViews>
  <mergeCells count="10">
    <mergeCell ref="C21:E21"/>
    <mergeCell ref="C23:E23"/>
    <mergeCell ref="A1:F1"/>
    <mergeCell ref="F5:F18"/>
    <mergeCell ref="B5:B18"/>
    <mergeCell ref="A5:A18"/>
    <mergeCell ref="C19:E19"/>
    <mergeCell ref="C4:E4"/>
    <mergeCell ref="C20:E20"/>
    <mergeCell ref="C22:E22"/>
  </mergeCells>
  <phoneticPr fontId="10" type="noConversion"/>
  <pageMargins left="0.7" right="0.7" top="0.75" bottom="0.75" header="0.3" footer="0.3"/>
  <pageSetup paperSize="9" scale="61" orientation="portrait"/>
  <headerFooter alignWithMargins="0"/>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dimension ref="A1:EZ89"/>
  <sheetViews>
    <sheetView view="pageBreakPreview" topLeftCell="A14" zoomScaleNormal="150" zoomScaleSheetLayoutView="115" zoomScalePageLayoutView="150" workbookViewId="0">
      <selection activeCell="G10" sqref="G10"/>
    </sheetView>
  </sheetViews>
  <sheetFormatPr baseColWidth="10" defaultColWidth="11.5" defaultRowHeight="14" x14ac:dyDescent="0"/>
  <cols>
    <col min="1" max="1" width="9" style="107" customWidth="1"/>
    <col min="2" max="2" width="29.5" style="479" customWidth="1"/>
    <col min="3" max="3" width="45.33203125" style="237" customWidth="1"/>
    <col min="4" max="4" width="29.83203125" style="108" customWidth="1"/>
    <col min="5" max="5" width="48.33203125" style="123" bestFit="1" customWidth="1"/>
    <col min="6" max="6" width="20.1640625" style="122" bestFit="1" customWidth="1"/>
    <col min="7" max="16384" width="11.5" style="6"/>
  </cols>
  <sheetData>
    <row r="1" spans="1:156" s="7" customFormat="1" ht="15.75" customHeight="1">
      <c r="A1" s="927" t="s">
        <v>778</v>
      </c>
      <c r="B1" s="927"/>
      <c r="C1" s="927"/>
      <c r="D1" s="927"/>
      <c r="E1" s="282"/>
      <c r="F1"/>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row>
    <row r="2" spans="1:156" ht="14" customHeight="1">
      <c r="A2" s="928" t="s">
        <v>486</v>
      </c>
      <c r="B2" s="928"/>
      <c r="C2" s="928"/>
      <c r="D2" s="928"/>
      <c r="E2" s="282"/>
      <c r="F2"/>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row>
    <row r="3" spans="1:156">
      <c r="A3" s="929" t="s">
        <v>1142</v>
      </c>
      <c r="B3" s="929"/>
      <c r="C3" s="929"/>
      <c r="D3" s="929"/>
      <c r="E3" s="282"/>
      <c r="F3"/>
    </row>
    <row r="4" spans="1:156" s="19" customFormat="1">
      <c r="A4" s="101" t="s">
        <v>8</v>
      </c>
      <c r="B4" s="198" t="s">
        <v>9</v>
      </c>
      <c r="C4" s="313" t="s">
        <v>13</v>
      </c>
      <c r="D4" s="314" t="s">
        <v>29</v>
      </c>
      <c r="E4" s="282"/>
      <c r="F4"/>
    </row>
    <row r="5" spans="1:156" ht="70" customHeight="1">
      <c r="A5" s="140">
        <v>6101</v>
      </c>
      <c r="B5" s="309" t="s">
        <v>779</v>
      </c>
      <c r="C5" s="304" t="s">
        <v>411</v>
      </c>
      <c r="D5" s="308" t="str">
        <f>CONCATENATE("If 2 or 98 --&gt; Q",A7)</f>
        <v>If 2 or 98 --&gt; Q6103</v>
      </c>
      <c r="E5" s="282"/>
      <c r="F5"/>
    </row>
    <row r="6" spans="1:156" ht="41.25" customHeight="1">
      <c r="A6" s="310">
        <f t="shared" ref="A6:A19" si="0">A5+1</f>
        <v>6102</v>
      </c>
      <c r="B6" s="309" t="s">
        <v>1026</v>
      </c>
      <c r="C6" s="229" t="s">
        <v>780</v>
      </c>
      <c r="D6" s="308" t="s">
        <v>20</v>
      </c>
      <c r="E6" s="282"/>
      <c r="F6"/>
    </row>
    <row r="7" spans="1:156" ht="66" customHeight="1">
      <c r="A7" s="310">
        <f t="shared" si="0"/>
        <v>6103</v>
      </c>
      <c r="B7" s="309" t="s">
        <v>1027</v>
      </c>
      <c r="C7" s="230" t="s">
        <v>1029</v>
      </c>
      <c r="D7" s="308" t="s">
        <v>1028</v>
      </c>
      <c r="E7" s="282"/>
      <c r="F7"/>
    </row>
    <row r="8" spans="1:156" ht="81" customHeight="1">
      <c r="A8" s="310">
        <f t="shared" si="0"/>
        <v>6104</v>
      </c>
      <c r="B8" s="309" t="s">
        <v>412</v>
      </c>
      <c r="C8" s="227" t="s">
        <v>1158</v>
      </c>
      <c r="D8" s="135" t="s">
        <v>1030</v>
      </c>
      <c r="E8" s="282"/>
      <c r="F8"/>
    </row>
    <row r="9" spans="1:156" ht="56">
      <c r="A9" s="310">
        <f t="shared" si="0"/>
        <v>6105</v>
      </c>
      <c r="B9" s="266" t="s">
        <v>781</v>
      </c>
      <c r="C9" s="304" t="s">
        <v>413</v>
      </c>
      <c r="D9" s="308" t="str">
        <f>CONCATENATE("If 2 or 98--&gt; Q",A11)</f>
        <v>If 2 or 98--&gt; Q6107</v>
      </c>
      <c r="E9" s="239"/>
    </row>
    <row r="10" spans="1:156" ht="45.75" customHeight="1">
      <c r="A10" s="310">
        <f t="shared" si="0"/>
        <v>6106</v>
      </c>
      <c r="B10" s="359" t="s">
        <v>414</v>
      </c>
      <c r="C10" s="231" t="s">
        <v>415</v>
      </c>
      <c r="D10" s="308" t="s">
        <v>56</v>
      </c>
      <c r="E10" s="239"/>
    </row>
    <row r="11" spans="1:156" ht="51" customHeight="1">
      <c r="A11" s="310">
        <f t="shared" si="0"/>
        <v>6107</v>
      </c>
      <c r="B11" s="266" t="s">
        <v>1031</v>
      </c>
      <c r="C11" s="304" t="s">
        <v>416</v>
      </c>
      <c r="D11" s="308" t="str">
        <f>CONCATENATE("If 2 or 98  --&gt; Q",A15)</f>
        <v>If 2 or 98  --&gt; Q6111</v>
      </c>
      <c r="E11" s="492"/>
    </row>
    <row r="12" spans="1:156" ht="171" customHeight="1">
      <c r="A12" s="310">
        <f t="shared" si="0"/>
        <v>6108</v>
      </c>
      <c r="B12" s="626" t="s">
        <v>1032</v>
      </c>
      <c r="C12" s="227" t="s">
        <v>1033</v>
      </c>
      <c r="D12" s="308" t="s">
        <v>21</v>
      </c>
      <c r="E12" s="492"/>
    </row>
    <row r="13" spans="1:156" ht="56">
      <c r="A13" s="310">
        <f>A12+1</f>
        <v>6109</v>
      </c>
      <c r="B13" s="309" t="s">
        <v>418</v>
      </c>
      <c r="C13" s="304" t="s">
        <v>416</v>
      </c>
      <c r="D13" s="308" t="str">
        <f>CONCATENATE("If 2 or 98 --&gt; Q",A15)</f>
        <v>If 2 or 98 --&gt; Q6111</v>
      </c>
      <c r="E13" s="492"/>
    </row>
    <row r="14" spans="1:156" ht="103.5" customHeight="1">
      <c r="A14" s="310">
        <f>A13+1</f>
        <v>6110</v>
      </c>
      <c r="B14" s="266" t="s">
        <v>417</v>
      </c>
      <c r="C14" s="227" t="s">
        <v>1169</v>
      </c>
      <c r="D14" s="308"/>
      <c r="E14" s="492"/>
    </row>
    <row r="15" spans="1:156" ht="47" customHeight="1">
      <c r="A15" s="310">
        <f t="shared" si="0"/>
        <v>6111</v>
      </c>
      <c r="B15" s="309" t="s">
        <v>1034</v>
      </c>
      <c r="C15" s="304" t="s">
        <v>416</v>
      </c>
      <c r="D15" s="308" t="str">
        <f>CONCATENATE("If 2 or 98-&gt; Q",A19)</f>
        <v>If 2 or 98-&gt; Q6115</v>
      </c>
      <c r="E15" s="492"/>
    </row>
    <row r="16" spans="1:156" ht="179.25" customHeight="1">
      <c r="A16" s="310">
        <f t="shared" si="0"/>
        <v>6112</v>
      </c>
      <c r="B16" s="309" t="s">
        <v>1035</v>
      </c>
      <c r="C16" s="235" t="s">
        <v>1036</v>
      </c>
      <c r="D16" s="308" t="s">
        <v>21</v>
      </c>
      <c r="E16" s="492"/>
    </row>
    <row r="17" spans="1:5" ht="92.25" customHeight="1">
      <c r="A17" s="310">
        <f t="shared" si="0"/>
        <v>6113</v>
      </c>
      <c r="B17" s="359" t="s">
        <v>419</v>
      </c>
      <c r="C17" s="227" t="s">
        <v>420</v>
      </c>
      <c r="D17" s="308" t="s">
        <v>57</v>
      </c>
      <c r="E17" s="492"/>
    </row>
    <row r="18" spans="1:5" ht="159" customHeight="1">
      <c r="A18" s="310">
        <f t="shared" si="0"/>
        <v>6114</v>
      </c>
      <c r="B18" s="309" t="s">
        <v>421</v>
      </c>
      <c r="C18" s="227" t="s">
        <v>782</v>
      </c>
      <c r="D18" s="308" t="s">
        <v>21</v>
      </c>
      <c r="E18" s="492"/>
    </row>
    <row r="19" spans="1:5" ht="123" customHeight="1">
      <c r="A19" s="310">
        <f t="shared" si="0"/>
        <v>6115</v>
      </c>
      <c r="B19" s="309" t="s">
        <v>1037</v>
      </c>
      <c r="C19" s="227" t="s">
        <v>422</v>
      </c>
      <c r="D19" s="308"/>
      <c r="E19" s="492"/>
    </row>
    <row r="20" spans="1:5" ht="51" customHeight="1">
      <c r="A20" s="935">
        <f>A19+1</f>
        <v>6116</v>
      </c>
      <c r="B20" s="934" t="s">
        <v>423</v>
      </c>
      <c r="C20" s="227" t="s">
        <v>641</v>
      </c>
      <c r="D20" s="936" t="s">
        <v>427</v>
      </c>
      <c r="E20" s="492"/>
    </row>
    <row r="21" spans="1:5" ht="15" customHeight="1">
      <c r="A21" s="935"/>
      <c r="B21" s="934"/>
      <c r="C21" s="232" t="s">
        <v>424</v>
      </c>
      <c r="D21" s="936"/>
      <c r="E21" s="492"/>
    </row>
    <row r="22" spans="1:5">
      <c r="A22" s="935"/>
      <c r="B22" s="934"/>
      <c r="C22" s="229" t="s">
        <v>425</v>
      </c>
      <c r="D22" s="936"/>
      <c r="E22" s="492"/>
    </row>
    <row r="23" spans="1:5">
      <c r="A23" s="935"/>
      <c r="B23" s="934"/>
      <c r="C23" s="229" t="s">
        <v>783</v>
      </c>
      <c r="D23" s="936"/>
      <c r="E23" s="492"/>
    </row>
    <row r="24" spans="1:5">
      <c r="A24" s="935"/>
      <c r="B24" s="934"/>
      <c r="C24" s="229" t="s">
        <v>426</v>
      </c>
      <c r="D24" s="936"/>
      <c r="E24" s="492"/>
    </row>
    <row r="25" spans="1:5" ht="70">
      <c r="A25" s="310">
        <f>A20+1</f>
        <v>6117</v>
      </c>
      <c r="B25" s="266" t="s">
        <v>785</v>
      </c>
      <c r="C25" s="230" t="s">
        <v>784</v>
      </c>
      <c r="D25" s="308"/>
      <c r="E25" s="492"/>
    </row>
    <row r="26" spans="1:5" ht="50" customHeight="1">
      <c r="A26" s="310">
        <f t="shared" ref="A26:A32" si="1">A25+1</f>
        <v>6118</v>
      </c>
      <c r="B26" s="291" t="s">
        <v>429</v>
      </c>
      <c r="C26" s="227" t="s">
        <v>428</v>
      </c>
      <c r="D26" s="241" t="str">
        <f>CONCATENATE("If 2 --&gt; Q",A28)</f>
        <v>If 2 --&gt; Q6120</v>
      </c>
      <c r="E26" s="492"/>
    </row>
    <row r="27" spans="1:5" ht="42">
      <c r="A27" s="310">
        <f t="shared" si="1"/>
        <v>6119</v>
      </c>
      <c r="B27" s="294" t="s">
        <v>430</v>
      </c>
      <c r="C27" s="227" t="s">
        <v>431</v>
      </c>
      <c r="D27" s="241" t="str">
        <f>CONCATENATE("After answering --&gt; Q",A29)</f>
        <v>After answering --&gt; Q6121</v>
      </c>
      <c r="E27" s="492"/>
    </row>
    <row r="28" spans="1:5" ht="42">
      <c r="A28" s="310">
        <f t="shared" si="1"/>
        <v>6120</v>
      </c>
      <c r="B28" s="266" t="s">
        <v>432</v>
      </c>
      <c r="C28" s="233" t="s">
        <v>433</v>
      </c>
      <c r="D28" s="241" t="str">
        <f>CONCATENATE("After answering, --&gt; Q",A32)</f>
        <v>After answering, --&gt; Q6124</v>
      </c>
      <c r="E28" s="492"/>
    </row>
    <row r="29" spans="1:5" ht="48" customHeight="1">
      <c r="A29" s="310">
        <f t="shared" si="1"/>
        <v>6121</v>
      </c>
      <c r="B29" s="291" t="s">
        <v>434</v>
      </c>
      <c r="C29" s="184" t="s">
        <v>786</v>
      </c>
      <c r="D29" s="308" t="s">
        <v>58</v>
      </c>
      <c r="E29" s="492"/>
    </row>
    <row r="30" spans="1:5" ht="62.25" customHeight="1">
      <c r="A30" s="310">
        <f t="shared" si="1"/>
        <v>6122</v>
      </c>
      <c r="B30" s="309" t="s">
        <v>788</v>
      </c>
      <c r="C30" s="184" t="s">
        <v>787</v>
      </c>
      <c r="D30" s="308" t="s">
        <v>58</v>
      </c>
      <c r="E30" s="492"/>
    </row>
    <row r="31" spans="1:5" ht="45" customHeight="1">
      <c r="A31" s="310">
        <f t="shared" si="1"/>
        <v>6123</v>
      </c>
      <c r="B31" s="309" t="s">
        <v>789</v>
      </c>
      <c r="C31" s="184" t="s">
        <v>790</v>
      </c>
      <c r="D31" s="308" t="str">
        <f>CONCATENATE("After answering --&gt; Q",A36)</f>
        <v>After answering --&gt; Q6125</v>
      </c>
      <c r="E31" s="492"/>
    </row>
    <row r="32" spans="1:5" ht="81" customHeight="1">
      <c r="A32" s="935">
        <f t="shared" si="1"/>
        <v>6124</v>
      </c>
      <c r="B32" s="309" t="s">
        <v>791</v>
      </c>
      <c r="C32" s="304"/>
      <c r="D32" s="308"/>
      <c r="E32" s="492"/>
    </row>
    <row r="33" spans="1:6" ht="28">
      <c r="A33" s="935"/>
      <c r="B33" s="359" t="s">
        <v>407</v>
      </c>
      <c r="C33" s="184" t="s">
        <v>435</v>
      </c>
      <c r="D33" s="933" t="s">
        <v>31</v>
      </c>
      <c r="E33" s="492"/>
    </row>
    <row r="34" spans="1:6" ht="28">
      <c r="A34" s="935"/>
      <c r="B34" s="359" t="s">
        <v>408</v>
      </c>
      <c r="C34" s="184" t="s">
        <v>435</v>
      </c>
      <c r="D34" s="933"/>
      <c r="E34" s="492"/>
    </row>
    <row r="35" spans="1:6" ht="28">
      <c r="A35" s="935"/>
      <c r="B35" s="359" t="s">
        <v>409</v>
      </c>
      <c r="C35" s="184" t="s">
        <v>435</v>
      </c>
      <c r="D35" s="933"/>
      <c r="E35" s="492"/>
    </row>
    <row r="36" spans="1:6" ht="52" customHeight="1">
      <c r="A36" s="140">
        <f>A32+1</f>
        <v>6125</v>
      </c>
      <c r="B36" s="266" t="s">
        <v>792</v>
      </c>
      <c r="C36" s="304" t="s">
        <v>436</v>
      </c>
      <c r="D36" s="308"/>
      <c r="E36" s="492"/>
    </row>
    <row r="37" spans="1:6" ht="60" customHeight="1">
      <c r="A37" s="140">
        <f t="shared" ref="A37:A56" si="2">A36+1</f>
        <v>6126</v>
      </c>
      <c r="B37" s="309" t="s">
        <v>437</v>
      </c>
      <c r="C37" s="227" t="s">
        <v>438</v>
      </c>
      <c r="D37" s="308" t="str">
        <f>CONCATENATE("If 2 or 98 --&gt; Q",A39)</f>
        <v>If 2 or 98 --&gt; Q6128</v>
      </c>
      <c r="E37" s="492"/>
    </row>
    <row r="38" spans="1:6" ht="106.5" customHeight="1">
      <c r="A38" s="140">
        <f t="shared" si="2"/>
        <v>6127</v>
      </c>
      <c r="B38" s="309" t="s">
        <v>439</v>
      </c>
      <c r="C38" s="227" t="s">
        <v>793</v>
      </c>
      <c r="D38" s="308"/>
      <c r="E38" s="492"/>
    </row>
    <row r="39" spans="1:6" ht="50" customHeight="1">
      <c r="A39" s="140">
        <f t="shared" si="2"/>
        <v>6128</v>
      </c>
      <c r="B39" s="309" t="s">
        <v>440</v>
      </c>
      <c r="C39" s="227" t="s">
        <v>438</v>
      </c>
      <c r="D39" s="308" t="str">
        <f>CONCATENATE("If 2 or 98 --&gt; Q",A41)</f>
        <v>If 2 or 98 --&gt; Q6130</v>
      </c>
      <c r="E39" s="492"/>
    </row>
    <row r="40" spans="1:6" ht="102" customHeight="1">
      <c r="A40" s="140">
        <f t="shared" si="2"/>
        <v>6129</v>
      </c>
      <c r="B40" s="309" t="s">
        <v>441</v>
      </c>
      <c r="C40" s="227" t="s">
        <v>793</v>
      </c>
      <c r="D40" s="308"/>
      <c r="E40" s="492"/>
    </row>
    <row r="41" spans="1:6" ht="153" customHeight="1">
      <c r="A41" s="140">
        <f t="shared" si="2"/>
        <v>6130</v>
      </c>
      <c r="B41" s="266" t="s">
        <v>442</v>
      </c>
      <c r="C41" s="227" t="s">
        <v>443</v>
      </c>
      <c r="D41" s="308"/>
      <c r="E41" s="492"/>
    </row>
    <row r="42" spans="1:6" ht="88" customHeight="1">
      <c r="A42" s="140">
        <f t="shared" si="2"/>
        <v>6131</v>
      </c>
      <c r="B42" s="309" t="s">
        <v>444</v>
      </c>
      <c r="C42" s="227" t="s">
        <v>445</v>
      </c>
      <c r="D42" s="308" t="str">
        <f>CONCATENATE("If age&lt;15 ---&gt;Q",A48)</f>
        <v>If age&lt;15 ---&gt;Q6137</v>
      </c>
      <c r="E42" s="492"/>
      <c r="F42"/>
    </row>
    <row r="43" spans="1:6" ht="54" customHeight="1">
      <c r="A43" s="140">
        <f t="shared" si="2"/>
        <v>6132</v>
      </c>
      <c r="B43" s="266" t="s">
        <v>794</v>
      </c>
      <c r="C43" s="227" t="s">
        <v>438</v>
      </c>
      <c r="D43" s="308" t="str">
        <f>CONCATENATE("If 2 --&gt; Q",A46)</f>
        <v>If 2 --&gt; Q6135</v>
      </c>
      <c r="E43" s="283"/>
    </row>
    <row r="44" spans="1:6" ht="64" customHeight="1">
      <c r="A44" s="140">
        <f t="shared" si="2"/>
        <v>6133</v>
      </c>
      <c r="B44" s="266" t="s">
        <v>836</v>
      </c>
      <c r="C44" s="227" t="s">
        <v>438</v>
      </c>
      <c r="D44" s="308" t="str">
        <f>CONCATENATE("If 1 or 98 --&gt; Q", A48)</f>
        <v>If 1 or 98 --&gt; Q6137</v>
      </c>
      <c r="E44" s="283"/>
    </row>
    <row r="45" spans="1:6" ht="73.5" customHeight="1">
      <c r="A45" s="140">
        <f t="shared" si="2"/>
        <v>6134</v>
      </c>
      <c r="B45" s="359" t="s">
        <v>795</v>
      </c>
      <c r="C45" s="227" t="s">
        <v>796</v>
      </c>
      <c r="D45" s="308" t="str">
        <f>CONCATENATE("Textbox accepting numbers - max 3-digits
After answering --&gt; Q",A48)</f>
        <v>Textbox accepting numbers - max 3-digits
After answering --&gt; Q6137</v>
      </c>
      <c r="E45" s="283"/>
    </row>
    <row r="46" spans="1:6" ht="54.75" customHeight="1">
      <c r="A46" s="140">
        <f t="shared" si="2"/>
        <v>6135</v>
      </c>
      <c r="B46" s="266" t="s">
        <v>797</v>
      </c>
      <c r="C46" s="227" t="s">
        <v>438</v>
      </c>
      <c r="D46" s="308"/>
      <c r="E46" s="283"/>
    </row>
    <row r="47" spans="1:6" ht="66.75" customHeight="1">
      <c r="A47" s="140">
        <f t="shared" si="2"/>
        <v>6136</v>
      </c>
      <c r="B47" s="266" t="s">
        <v>446</v>
      </c>
      <c r="C47" s="227" t="s">
        <v>438</v>
      </c>
      <c r="D47" s="308"/>
      <c r="E47" s="283"/>
      <c r="F47" s="39"/>
    </row>
    <row r="48" spans="1:6" ht="97" customHeight="1">
      <c r="A48" s="140">
        <f t="shared" si="2"/>
        <v>6137</v>
      </c>
      <c r="B48" s="266" t="s">
        <v>447</v>
      </c>
      <c r="C48" s="227" t="s">
        <v>448</v>
      </c>
      <c r="D48" s="796" t="str">
        <f>CONCATENATE("If 2-5, --&gt; Q",A77)</f>
        <v>If 2-5, --&gt; Q6164</v>
      </c>
      <c r="E48" s="797"/>
    </row>
    <row r="49" spans="1:6" ht="195" customHeight="1">
      <c r="A49" s="140">
        <f t="shared" si="2"/>
        <v>6138</v>
      </c>
      <c r="B49" s="306" t="s">
        <v>449</v>
      </c>
      <c r="C49" s="235" t="s">
        <v>1102</v>
      </c>
      <c r="D49" s="796" t="s">
        <v>21</v>
      </c>
      <c r="E49" s="798"/>
    </row>
    <row r="50" spans="1:6" ht="117" customHeight="1">
      <c r="A50" s="140">
        <f t="shared" si="2"/>
        <v>6139</v>
      </c>
      <c r="B50" s="266" t="s">
        <v>450</v>
      </c>
      <c r="C50" s="235" t="s">
        <v>798</v>
      </c>
      <c r="D50" s="308" t="s">
        <v>21</v>
      </c>
      <c r="E50" s="283"/>
    </row>
    <row r="51" spans="1:6" ht="128" customHeight="1">
      <c r="A51" s="140">
        <f t="shared" si="2"/>
        <v>6140</v>
      </c>
      <c r="B51" s="266" t="s">
        <v>451</v>
      </c>
      <c r="C51" s="235" t="s">
        <v>799</v>
      </c>
      <c r="D51" s="308" t="str">
        <f>CONCATENATE("If 1,2,3,6, or 97,--&gt; Q",A56, "; if 97, provide textbox, if age&lt;15--&gt;Q",A77)</f>
        <v>If 1,2,3,6, or 97,--&gt; Q6145; if 97, provide textbox, if age&lt;15--&gt;Q6164</v>
      </c>
      <c r="E51" s="283"/>
      <c r="F51"/>
    </row>
    <row r="52" spans="1:6" ht="127.5" customHeight="1">
      <c r="A52" s="140">
        <f t="shared" si="2"/>
        <v>6141</v>
      </c>
      <c r="B52" s="266" t="s">
        <v>452</v>
      </c>
      <c r="C52" s="235" t="s">
        <v>800</v>
      </c>
      <c r="D52" s="308" t="str">
        <f>CONCATENATE("If 2-5, 97 or 98, --&gt; Q",A56)</f>
        <v>If 2-5, 97 or 98, --&gt; Q6145</v>
      </c>
      <c r="E52" s="283"/>
    </row>
    <row r="53" spans="1:6" ht="50" customHeight="1">
      <c r="A53" s="140">
        <f t="shared" si="2"/>
        <v>6142</v>
      </c>
      <c r="B53" s="306" t="s">
        <v>801</v>
      </c>
      <c r="C53" s="227" t="s">
        <v>438</v>
      </c>
      <c r="D53" s="308"/>
      <c r="E53" s="283"/>
    </row>
    <row r="54" spans="1:6" ht="56">
      <c r="A54" s="140">
        <f t="shared" si="2"/>
        <v>6143</v>
      </c>
      <c r="B54" s="266" t="s">
        <v>802</v>
      </c>
      <c r="C54" s="227" t="s">
        <v>438</v>
      </c>
      <c r="D54" s="308"/>
      <c r="E54" s="283"/>
    </row>
    <row r="55" spans="1:6" ht="56">
      <c r="A55" s="140">
        <f t="shared" si="2"/>
        <v>6144</v>
      </c>
      <c r="B55" s="266" t="s">
        <v>453</v>
      </c>
      <c r="C55" s="227" t="s">
        <v>438</v>
      </c>
      <c r="D55" s="308"/>
      <c r="E55" s="283"/>
    </row>
    <row r="56" spans="1:6" ht="56">
      <c r="A56" s="140">
        <f t="shared" si="2"/>
        <v>6145</v>
      </c>
      <c r="B56" s="266" t="s">
        <v>454</v>
      </c>
      <c r="C56" s="227" t="s">
        <v>413</v>
      </c>
      <c r="D56" s="308" t="str">
        <f>CONCATENATE("If 2 or 98 --&gt;  Q",A65)</f>
        <v>If 2 or 98 --&gt;  Q6152</v>
      </c>
      <c r="E56" s="283"/>
    </row>
    <row r="57" spans="1:6" ht="56">
      <c r="A57" s="307">
        <f t="shared" ref="A57:A62" si="3">A56+1</f>
        <v>6146</v>
      </c>
      <c r="B57" s="266" t="s">
        <v>456</v>
      </c>
      <c r="C57" s="235" t="s">
        <v>457</v>
      </c>
      <c r="D57" s="308" t="str">
        <f>CONCATENATE("If 1 --&gt;  Q",A61)</f>
        <v>If 1 --&gt;  Q6150</v>
      </c>
      <c r="E57" s="283"/>
    </row>
    <row r="58" spans="1:6" ht="126" customHeight="1">
      <c r="A58" s="307">
        <f t="shared" si="3"/>
        <v>6147</v>
      </c>
      <c r="B58" s="266" t="s">
        <v>458</v>
      </c>
      <c r="C58" s="235" t="s">
        <v>803</v>
      </c>
      <c r="D58" s="308" t="s">
        <v>21</v>
      </c>
      <c r="E58" s="283"/>
    </row>
    <row r="59" spans="1:6" ht="56">
      <c r="A59" s="307">
        <f t="shared" si="3"/>
        <v>6148</v>
      </c>
      <c r="B59" s="266" t="s">
        <v>459</v>
      </c>
      <c r="C59" s="227" t="s">
        <v>438</v>
      </c>
      <c r="D59" s="308" t="str">
        <f>CONCATENATE("If 2 or 98 --&gt; Q",A61)</f>
        <v>If 2 or 98 --&gt; Q6150</v>
      </c>
      <c r="E59" s="283"/>
    </row>
    <row r="60" spans="1:6" ht="56">
      <c r="A60" s="307">
        <f t="shared" si="3"/>
        <v>6149</v>
      </c>
      <c r="B60" s="266" t="s">
        <v>460</v>
      </c>
      <c r="C60" s="233" t="s">
        <v>461</v>
      </c>
      <c r="D60" s="308"/>
      <c r="E60" s="283"/>
    </row>
    <row r="61" spans="1:6" ht="42">
      <c r="A61" s="307">
        <f t="shared" si="3"/>
        <v>6150</v>
      </c>
      <c r="B61" s="306" t="s">
        <v>462</v>
      </c>
      <c r="C61" s="235" t="s">
        <v>463</v>
      </c>
      <c r="D61" s="308" t="str">
        <f>CONCATENATE("If 1 --&gt; Q",A67)</f>
        <v>If 1 --&gt; Q6154</v>
      </c>
      <c r="E61" s="283"/>
    </row>
    <row r="62" spans="1:6" ht="12.75" customHeight="1">
      <c r="A62" s="926">
        <f t="shared" si="3"/>
        <v>6151</v>
      </c>
      <c r="B62" s="925" t="s">
        <v>464</v>
      </c>
      <c r="C62" s="475" t="s">
        <v>640</v>
      </c>
      <c r="D62" s="930" t="str">
        <f>CONCATENATE("provide a numerical textbox. 2 digits max.
 after answering, --&gt; Q",A67)</f>
        <v>provide a numerical textbox. 2 digits max.
 after answering, --&gt; Q6154</v>
      </c>
      <c r="E62" s="283"/>
    </row>
    <row r="63" spans="1:6" ht="18" customHeight="1">
      <c r="A63" s="926"/>
      <c r="B63" s="925"/>
      <c r="C63" s="475" t="s">
        <v>465</v>
      </c>
      <c r="D63" s="931"/>
      <c r="E63" s="283"/>
    </row>
    <row r="64" spans="1:6" ht="13" customHeight="1">
      <c r="A64" s="926"/>
      <c r="B64" s="925"/>
      <c r="C64" s="476" t="s">
        <v>642</v>
      </c>
      <c r="D64" s="932"/>
      <c r="E64" s="283"/>
    </row>
    <row r="65" spans="1:6" ht="56">
      <c r="A65" s="307">
        <f>A62+1</f>
        <v>6152</v>
      </c>
      <c r="B65" s="266" t="s">
        <v>466</v>
      </c>
      <c r="C65" s="227" t="s">
        <v>413</v>
      </c>
      <c r="D65" s="308"/>
      <c r="E65" s="283"/>
    </row>
    <row r="66" spans="1:6" ht="56">
      <c r="A66" s="307">
        <f t="shared" ref="A66:A89" si="4">A65+1</f>
        <v>6153</v>
      </c>
      <c r="B66" s="266" t="s">
        <v>804</v>
      </c>
      <c r="C66" s="227" t="s">
        <v>438</v>
      </c>
      <c r="D66" s="308"/>
      <c r="E66" s="283"/>
    </row>
    <row r="67" spans="1:6" ht="56">
      <c r="A67" s="307">
        <f t="shared" si="4"/>
        <v>6154</v>
      </c>
      <c r="B67" s="266" t="s">
        <v>467</v>
      </c>
      <c r="C67" s="227" t="s">
        <v>438</v>
      </c>
      <c r="D67" s="135" t="str">
        <f>CONCATENATE("If 1 --&gt; Q", A69)</f>
        <v>If 1 --&gt; Q6156</v>
      </c>
      <c r="E67" s="283"/>
    </row>
    <row r="68" spans="1:6" ht="56">
      <c r="A68" s="307">
        <f t="shared" si="4"/>
        <v>6155</v>
      </c>
      <c r="B68" s="266" t="s">
        <v>468</v>
      </c>
      <c r="C68" s="227" t="s">
        <v>438</v>
      </c>
      <c r="D68" s="308"/>
      <c r="E68" s="283"/>
    </row>
    <row r="69" spans="1:6" ht="56">
      <c r="A69" s="307">
        <f t="shared" si="4"/>
        <v>6156</v>
      </c>
      <c r="B69" s="266" t="s">
        <v>805</v>
      </c>
      <c r="C69" s="227" t="s">
        <v>438</v>
      </c>
      <c r="D69" s="135" t="str">
        <f>CONCATENATE("If 1 --&gt; Q", A71)</f>
        <v>If 1 --&gt; Q6158</v>
      </c>
      <c r="E69" s="283"/>
    </row>
    <row r="70" spans="1:6" ht="56">
      <c r="A70" s="307">
        <f t="shared" si="4"/>
        <v>6157</v>
      </c>
      <c r="B70" s="266" t="s">
        <v>469</v>
      </c>
      <c r="C70" s="227" t="s">
        <v>438</v>
      </c>
      <c r="D70" s="308"/>
      <c r="E70" s="283"/>
    </row>
    <row r="71" spans="1:6" ht="56">
      <c r="A71" s="307">
        <f t="shared" si="4"/>
        <v>6158</v>
      </c>
      <c r="B71" s="266" t="s">
        <v>470</v>
      </c>
      <c r="C71" s="227" t="s">
        <v>438</v>
      </c>
      <c r="D71" s="308" t="str">
        <f>CONCATENATE("If 2 or 98 --&gt; Q",A74)</f>
        <v>If 2 or 98 --&gt; Q6161</v>
      </c>
      <c r="E71" s="283"/>
    </row>
    <row r="72" spans="1:6" ht="56">
      <c r="A72" s="307">
        <f t="shared" si="4"/>
        <v>6159</v>
      </c>
      <c r="B72" s="266" t="s">
        <v>471</v>
      </c>
      <c r="C72" s="227" t="s">
        <v>438</v>
      </c>
      <c r="D72" s="135" t="str">
        <f>CONCATENATE("If 1 --&gt; Q",A75)</f>
        <v>If 1 --&gt; Q6162</v>
      </c>
      <c r="E72" s="283"/>
    </row>
    <row r="73" spans="1:6" ht="42">
      <c r="A73" s="307">
        <f t="shared" si="4"/>
        <v>6160</v>
      </c>
      <c r="B73" s="266" t="s">
        <v>472</v>
      </c>
      <c r="C73" s="233" t="s">
        <v>473</v>
      </c>
      <c r="D73" s="308" t="str">
        <f>CONCATENATE("numerical textbox, 2-digits. After answering --&gt; Q",A75)</f>
        <v>numerical textbox, 2-digits. After answering --&gt; Q6162</v>
      </c>
      <c r="E73" s="283"/>
    </row>
    <row r="74" spans="1:6" ht="56">
      <c r="A74" s="307">
        <f t="shared" si="4"/>
        <v>6161</v>
      </c>
      <c r="B74" s="266" t="s">
        <v>474</v>
      </c>
      <c r="C74" s="227" t="s">
        <v>438</v>
      </c>
      <c r="D74" s="308"/>
      <c r="E74" s="283"/>
    </row>
    <row r="75" spans="1:6" ht="56">
      <c r="A75" s="307">
        <f t="shared" si="4"/>
        <v>6162</v>
      </c>
      <c r="B75" s="266" t="s">
        <v>806</v>
      </c>
      <c r="C75" s="227" t="s">
        <v>438</v>
      </c>
      <c r="D75" s="308" t="str">
        <f>CONCATENATE("If 1 --&gt;  Q",A77)</f>
        <v>If 1 --&gt;  Q6164</v>
      </c>
      <c r="E75" s="283"/>
    </row>
    <row r="76" spans="1:6" ht="56">
      <c r="A76" s="307">
        <f t="shared" si="4"/>
        <v>6163</v>
      </c>
      <c r="B76" s="266" t="s">
        <v>807</v>
      </c>
      <c r="C76" s="227" t="s">
        <v>438</v>
      </c>
      <c r="D76" s="135"/>
      <c r="E76" s="283"/>
    </row>
    <row r="77" spans="1:6" ht="56">
      <c r="A77" s="307">
        <f t="shared" si="4"/>
        <v>6164</v>
      </c>
      <c r="B77" s="266" t="s">
        <v>475</v>
      </c>
      <c r="C77" s="227" t="s">
        <v>438</v>
      </c>
      <c r="D77" s="308" t="str">
        <f>CONCATENATE("If 2 or 98 and age 15+--&gt; Q",A83, "
If 2 or 98 and age &lt;15--&gt;Q",A80)</f>
        <v>If 2 or 98 and age 15+--&gt; Q6170
If 2 or 98 and age &lt;15--&gt;Q6167</v>
      </c>
      <c r="E77" s="282"/>
      <c r="F77"/>
    </row>
    <row r="78" spans="1:6" ht="256.5" customHeight="1">
      <c r="A78" s="307">
        <f t="shared" si="4"/>
        <v>6165</v>
      </c>
      <c r="B78" s="477" t="s">
        <v>476</v>
      </c>
      <c r="C78" s="243" t="s">
        <v>808</v>
      </c>
      <c r="D78" s="308" t="s">
        <v>59</v>
      </c>
      <c r="E78" s="282"/>
    </row>
    <row r="79" spans="1:6" ht="70">
      <c r="A79" s="307">
        <f t="shared" si="4"/>
        <v>6166</v>
      </c>
      <c r="B79" s="266" t="s">
        <v>809</v>
      </c>
      <c r="C79" s="226" t="s">
        <v>1038</v>
      </c>
      <c r="D79" s="308" t="str">
        <f>CONCATENATE("If age 15+, Skip to Q",A83)</f>
        <v>If age 15+, Skip to Q6170</v>
      </c>
      <c r="E79" s="282"/>
    </row>
    <row r="80" spans="1:6" ht="56">
      <c r="A80" s="307">
        <f>A79+1</f>
        <v>6167</v>
      </c>
      <c r="B80" s="266" t="s">
        <v>810</v>
      </c>
      <c r="C80" s="227" t="s">
        <v>438</v>
      </c>
      <c r="D80" s="308"/>
      <c r="E80" s="282"/>
    </row>
    <row r="81" spans="1:6" ht="56">
      <c r="A81" s="307">
        <f>A80+1</f>
        <v>6168</v>
      </c>
      <c r="B81" s="266" t="s">
        <v>811</v>
      </c>
      <c r="C81" s="227" t="s">
        <v>438</v>
      </c>
      <c r="D81" s="308"/>
      <c r="E81" s="282"/>
    </row>
    <row r="82" spans="1:6" s="144" customFormat="1" ht="255" customHeight="1">
      <c r="A82" s="307">
        <f>A81+1</f>
        <v>6169</v>
      </c>
      <c r="B82" s="266" t="s">
        <v>477</v>
      </c>
      <c r="C82" s="276" t="s">
        <v>812</v>
      </c>
      <c r="D82" s="308"/>
      <c r="E82" s="282"/>
      <c r="F82" s="122"/>
    </row>
    <row r="83" spans="1:6" ht="210">
      <c r="A83" s="307">
        <f>A82+1</f>
        <v>6170</v>
      </c>
      <c r="B83" s="306" t="s">
        <v>478</v>
      </c>
      <c r="C83" s="235" t="s">
        <v>813</v>
      </c>
      <c r="D83" s="308" t="str">
        <f>CONCATENATE("If 1 --&gt; ",A87,"; if 97, provide a textbox")</f>
        <v>If 1 --&gt; 6174; if 97, provide a textbox</v>
      </c>
      <c r="E83" s="282"/>
    </row>
    <row r="84" spans="1:6" ht="179.25" customHeight="1">
      <c r="A84" s="307">
        <f t="shared" si="4"/>
        <v>6171</v>
      </c>
      <c r="B84" s="291" t="s">
        <v>479</v>
      </c>
      <c r="C84" s="231" t="s">
        <v>1163</v>
      </c>
      <c r="D84" s="308" t="s">
        <v>90</v>
      </c>
      <c r="E84" s="282"/>
    </row>
    <row r="85" spans="1:6" ht="198.75" customHeight="1">
      <c r="A85" s="307">
        <f t="shared" si="4"/>
        <v>6172</v>
      </c>
      <c r="B85" s="266" t="s">
        <v>480</v>
      </c>
      <c r="C85" s="227" t="s">
        <v>814</v>
      </c>
      <c r="D85" s="308" t="s">
        <v>21</v>
      </c>
      <c r="E85" s="282"/>
    </row>
    <row r="86" spans="1:6" ht="59" customHeight="1">
      <c r="A86" s="307">
        <f t="shared" si="4"/>
        <v>6173</v>
      </c>
      <c r="B86" s="309" t="s">
        <v>481</v>
      </c>
      <c r="C86" s="184" t="s">
        <v>482</v>
      </c>
      <c r="D86" s="308" t="s">
        <v>23</v>
      </c>
      <c r="E86" s="282"/>
    </row>
    <row r="87" spans="1:6" ht="70">
      <c r="A87" s="307">
        <f t="shared" si="4"/>
        <v>6174</v>
      </c>
      <c r="B87" s="266" t="s">
        <v>483</v>
      </c>
      <c r="C87" s="478" t="s">
        <v>643</v>
      </c>
      <c r="D87" s="308"/>
      <c r="E87" s="282"/>
    </row>
    <row r="88" spans="1:6" ht="168">
      <c r="A88" s="307">
        <f t="shared" si="4"/>
        <v>6175</v>
      </c>
      <c r="B88" s="309" t="s">
        <v>815</v>
      </c>
      <c r="C88" s="226" t="s">
        <v>816</v>
      </c>
      <c r="D88" s="308" t="s">
        <v>96</v>
      </c>
      <c r="E88" s="282"/>
      <c r="F88"/>
    </row>
    <row r="89" spans="1:6" ht="70">
      <c r="A89" s="307">
        <f t="shared" si="4"/>
        <v>6176</v>
      </c>
      <c r="B89" s="266" t="s">
        <v>484</v>
      </c>
      <c r="C89" s="233" t="s">
        <v>485</v>
      </c>
      <c r="D89" s="308"/>
      <c r="E89" s="283"/>
    </row>
  </sheetData>
  <customSheetViews>
    <customSheetView guid="{31A12346-0F01-1349-8588-78911923E3FD}" showPageBreaks="1" printArea="1" topLeftCell="A14">
      <selection activeCell="G10" sqref="G10"/>
      <pageSetup paperSize="9" scale="42" fitToWidth="10" orientation="portrait" horizontalDpi="4294967293" verticalDpi="4294967293"/>
      <headerFooter alignWithMargins="0"/>
    </customSheetView>
    <customSheetView guid="{A57FA7A2-D613-4CB4-A390-3CAB141D409F}" scale="115" showPageBreaks="1" fitToPage="1" printArea="1" view="pageBreakPreview">
      <selection activeCell="D4" sqref="D4"/>
      <rowBreaks count="3" manualBreakCount="3">
        <brk id="26" max="3" man="1"/>
        <brk id="53" max="3" man="1"/>
        <brk id="75" max="3" man="1"/>
      </rowBreaks>
      <pageSetup scale="79" fitToHeight="8" orientation="portrait"/>
      <headerFooter alignWithMargins="0"/>
    </customSheetView>
    <customSheetView guid="{54863B59-C278-4DB5-9C1C-3A520E929F98}" scale="115" showPageBreaks="1" fitToPage="1" printArea="1" view="pageBreakPreview" topLeftCell="A14">
      <selection activeCell="D4" sqref="D4"/>
      <rowBreaks count="3" manualBreakCount="3">
        <brk id="26" max="3" man="1"/>
        <brk id="53" max="3" man="1"/>
        <brk id="75" max="3" man="1"/>
      </rowBreaks>
      <pageSetup scale="79" fitToHeight="8" orientation="portrait"/>
      <headerFooter alignWithMargins="0"/>
    </customSheetView>
    <customSheetView guid="{4678BB01-2F1C-6343-A784-E4537624D67F}" showPageBreaks="1" printArea="1" showRuler="0">
      <selection activeCell="E1" sqref="E1:F1"/>
      <pageSetup paperSize="9" scale="42" fitToWidth="10" orientation="portrait" horizontalDpi="4294967293" verticalDpi="4294967293"/>
      <headerFooter alignWithMargins="0"/>
    </customSheetView>
    <customSheetView guid="{211E177F-00B4-45FC-A077-2978117784FC}" scale="115" showPageBreaks="1" fitToPage="1" printArea="1" view="pageBreakPreview">
      <selection activeCell="D4" sqref="D4"/>
      <rowBreaks count="3" manualBreakCount="3">
        <brk id="26" max="3" man="1"/>
        <brk id="53" max="3" man="1"/>
        <brk id="75" max="3" man="1"/>
      </rowBreaks>
      <pageSetup scale="79" fitToHeight="8" orientation="portrait"/>
      <headerFooter alignWithMargins="0"/>
    </customSheetView>
    <customSheetView guid="{6EB9EEAF-1FA0-4880-9AFC-C65C1683DA1A}" scale="115" showPageBreaks="1" fitToPage="1" printArea="1" view="pageBreakPreview">
      <selection activeCell="E48" sqref="E48"/>
      <rowBreaks count="3" manualBreakCount="3">
        <brk id="26" max="3" man="1"/>
        <brk id="53" max="3" man="1"/>
        <brk id="75" max="3" man="1"/>
      </rowBreaks>
      <pageSetup scale="79" fitToHeight="8" orientation="portrait"/>
      <headerFooter alignWithMargins="0"/>
    </customSheetView>
  </customSheetViews>
  <mergeCells count="11">
    <mergeCell ref="B62:B64"/>
    <mergeCell ref="A62:A64"/>
    <mergeCell ref="A1:D1"/>
    <mergeCell ref="A2:D2"/>
    <mergeCell ref="A3:D3"/>
    <mergeCell ref="D62:D64"/>
    <mergeCell ref="D33:D35"/>
    <mergeCell ref="B20:B24"/>
    <mergeCell ref="A20:A24"/>
    <mergeCell ref="A32:A35"/>
    <mergeCell ref="D20:D24"/>
  </mergeCells>
  <phoneticPr fontId="10" type="noConversion"/>
  <pageMargins left="0.7" right="0.7" top="0.75" bottom="0.75" header="0.3" footer="0.3"/>
  <pageSetup paperSize="9" scale="42" fitToWidth="10" orientation="portrait" horizontalDpi="4294967293" verticalDpi="4294967293"/>
  <headerFooter alignWithMargins="0"/>
  <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dimension ref="A1:H27"/>
  <sheetViews>
    <sheetView view="pageBreakPreview" zoomScale="110" zoomScaleNormal="110" zoomScaleSheetLayoutView="100" zoomScalePageLayoutView="110" workbookViewId="0">
      <selection activeCell="I13" sqref="I13"/>
    </sheetView>
  </sheetViews>
  <sheetFormatPr baseColWidth="10" defaultColWidth="11.5" defaultRowHeight="14" x14ac:dyDescent="0"/>
  <cols>
    <col min="1" max="1" width="11.5" style="288"/>
    <col min="2" max="2" width="18.33203125" style="288" customWidth="1"/>
    <col min="3" max="3" width="50.5" style="236" customWidth="1"/>
    <col min="4" max="4" width="11.83203125" style="236" customWidth="1"/>
    <col min="5" max="5" width="23.5" style="104" customWidth="1"/>
    <col min="6" max="6" width="8.6640625" style="104" customWidth="1"/>
    <col min="7" max="7" width="8.1640625" style="104" customWidth="1"/>
    <col min="8" max="16" width="6.6640625" style="104" customWidth="1"/>
    <col min="17" max="16384" width="11.5" style="104"/>
  </cols>
  <sheetData>
    <row r="1" spans="1:8" s="281" customFormat="1">
      <c r="A1" s="940" t="s">
        <v>402</v>
      </c>
      <c r="B1" s="940"/>
      <c r="C1" s="940"/>
      <c r="D1" s="940"/>
      <c r="E1" s="940"/>
      <c r="F1" s="282"/>
      <c r="G1" s="282"/>
      <c r="H1" s="282"/>
    </row>
    <row r="2" spans="1:8" s="281" customFormat="1" ht="19" customHeight="1">
      <c r="A2" s="947" t="s">
        <v>1022</v>
      </c>
      <c r="B2" s="947"/>
      <c r="C2" s="947"/>
      <c r="D2" s="947"/>
      <c r="E2" s="947"/>
      <c r="F2" s="283"/>
    </row>
    <row r="3" spans="1:8" s="281" customFormat="1" ht="66.75" customHeight="1">
      <c r="A3" s="676"/>
      <c r="B3" s="676"/>
      <c r="D3" s="676"/>
      <c r="E3" s="687" t="str">
        <f>CONCATENATE("i.e. yes in any of Q",'5.1 Employment'!A5," Q",'5.1 Employment'!A6," Q",'5.1 Employment'!A7," Q",'5.3 Employment'!A4," Q",'5.3 Employment'!A5,"and 15+ per Q206 of household questionnaire")</f>
        <v>i.e. yes in any of Q5101 Q5102 Q5103 Q5301 Q5302and 15+ per Q206 of household questionnaire</v>
      </c>
      <c r="F3" s="283"/>
    </row>
    <row r="4" spans="1:8" s="103" customFormat="1" ht="23" customHeight="1">
      <c r="A4" s="258" t="s">
        <v>8</v>
      </c>
      <c r="B4" s="228" t="s">
        <v>9</v>
      </c>
      <c r="C4" s="941" t="s">
        <v>13</v>
      </c>
      <c r="D4" s="942"/>
      <c r="E4" s="105" t="s">
        <v>29</v>
      </c>
    </row>
    <row r="5" spans="1:8" ht="98">
      <c r="A5" s="242">
        <v>6201</v>
      </c>
      <c r="B5" s="205" t="s">
        <v>1023</v>
      </c>
      <c r="C5" s="945" t="s">
        <v>399</v>
      </c>
      <c r="D5" s="946"/>
      <c r="E5" s="136" t="str">
        <f>CONCATENATE("If 1 --&gt; Q",A20)</f>
        <v>If 1 --&gt; Q6203</v>
      </c>
    </row>
    <row r="6" spans="1:8" ht="31" customHeight="1">
      <c r="A6" s="937">
        <f>A5+1</f>
        <v>6202</v>
      </c>
      <c r="B6" s="943" t="s">
        <v>1024</v>
      </c>
      <c r="C6" s="225" t="s">
        <v>354</v>
      </c>
      <c r="D6" s="225" t="s">
        <v>403</v>
      </c>
      <c r="E6" s="930" t="s">
        <v>75</v>
      </c>
    </row>
    <row r="7" spans="1:8">
      <c r="A7" s="938"/>
      <c r="B7" s="944"/>
      <c r="C7" s="212" t="s">
        <v>357</v>
      </c>
      <c r="D7" s="284"/>
      <c r="E7" s="931"/>
    </row>
    <row r="8" spans="1:8">
      <c r="A8" s="938"/>
      <c r="B8" s="944"/>
      <c r="C8" s="212" t="s">
        <v>358</v>
      </c>
      <c r="D8" s="284"/>
      <c r="E8" s="931"/>
    </row>
    <row r="9" spans="1:8">
      <c r="A9" s="938"/>
      <c r="B9" s="944"/>
      <c r="C9" s="212" t="s">
        <v>359</v>
      </c>
      <c r="D9" s="284"/>
      <c r="E9" s="931"/>
    </row>
    <row r="10" spans="1:8">
      <c r="A10" s="938"/>
      <c r="B10" s="944"/>
      <c r="C10" s="212" t="s">
        <v>360</v>
      </c>
      <c r="D10" s="284"/>
      <c r="E10" s="931"/>
    </row>
    <row r="11" spans="1:8">
      <c r="A11" s="938"/>
      <c r="B11" s="944"/>
      <c r="C11" s="212" t="s">
        <v>361</v>
      </c>
      <c r="D11" s="284"/>
      <c r="E11" s="931"/>
    </row>
    <row r="12" spans="1:8">
      <c r="A12" s="938"/>
      <c r="B12" s="944"/>
      <c r="C12" s="213" t="s">
        <v>817</v>
      </c>
      <c r="D12" s="284"/>
      <c r="E12" s="931"/>
    </row>
    <row r="13" spans="1:8">
      <c r="A13" s="938"/>
      <c r="B13" s="944"/>
      <c r="C13" s="214" t="s">
        <v>363</v>
      </c>
      <c r="D13" s="284"/>
      <c r="E13" s="931"/>
    </row>
    <row r="14" spans="1:8">
      <c r="A14" s="938"/>
      <c r="B14" s="944"/>
      <c r="C14" s="212" t="s">
        <v>364</v>
      </c>
      <c r="D14" s="284"/>
      <c r="E14" s="931"/>
    </row>
    <row r="15" spans="1:8">
      <c r="A15" s="938"/>
      <c r="B15" s="944"/>
      <c r="C15" s="213" t="s">
        <v>365</v>
      </c>
      <c r="D15" s="284"/>
      <c r="E15" s="931"/>
    </row>
    <row r="16" spans="1:8">
      <c r="A16" s="938"/>
      <c r="B16" s="944"/>
      <c r="C16" s="213" t="s">
        <v>736</v>
      </c>
      <c r="D16" s="284"/>
      <c r="E16" s="931"/>
    </row>
    <row r="17" spans="1:5">
      <c r="A17" s="938"/>
      <c r="B17" s="944"/>
      <c r="C17" s="213" t="s">
        <v>366</v>
      </c>
      <c r="D17" s="284"/>
      <c r="E17" s="931"/>
    </row>
    <row r="18" spans="1:5">
      <c r="A18" s="938"/>
      <c r="B18" s="944"/>
      <c r="C18" s="212" t="s">
        <v>367</v>
      </c>
      <c r="D18" s="284"/>
      <c r="E18" s="931"/>
    </row>
    <row r="19" spans="1:5">
      <c r="A19" s="938"/>
      <c r="B19" s="944"/>
      <c r="C19" s="212" t="s">
        <v>368</v>
      </c>
      <c r="D19" s="284"/>
      <c r="E19" s="931"/>
    </row>
    <row r="20" spans="1:5" ht="43" customHeight="1">
      <c r="A20" s="242">
        <f>A6+1</f>
        <v>6203</v>
      </c>
      <c r="B20" s="238" t="s">
        <v>404</v>
      </c>
      <c r="C20" s="234" t="s">
        <v>1025</v>
      </c>
      <c r="D20" s="277"/>
      <c r="E20" s="112"/>
    </row>
    <row r="21" spans="1:5" ht="60" customHeight="1">
      <c r="A21" s="242">
        <f>A20+1</f>
        <v>6204</v>
      </c>
      <c r="B21" s="238" t="s">
        <v>819</v>
      </c>
      <c r="C21" s="234" t="s">
        <v>818</v>
      </c>
      <c r="D21" s="277"/>
      <c r="E21" s="112" t="s">
        <v>38</v>
      </c>
    </row>
    <row r="22" spans="1:5" ht="91.5" customHeight="1" thickBot="1">
      <c r="A22" s="285">
        <f>A21+1</f>
        <v>6205</v>
      </c>
      <c r="B22" s="238" t="s">
        <v>405</v>
      </c>
      <c r="C22" s="226" t="s">
        <v>406</v>
      </c>
      <c r="D22" s="277"/>
      <c r="E22" s="145"/>
    </row>
    <row r="23" spans="1:5" ht="66" customHeight="1" thickBot="1">
      <c r="A23" s="937">
        <f>A22+1</f>
        <v>6206</v>
      </c>
      <c r="B23" s="934" t="s">
        <v>820</v>
      </c>
      <c r="C23" s="273" t="s">
        <v>407</v>
      </c>
      <c r="D23" s="184" t="s">
        <v>410</v>
      </c>
      <c r="E23" s="930" t="s">
        <v>31</v>
      </c>
    </row>
    <row r="24" spans="1:5" ht="61" customHeight="1" thickBot="1">
      <c r="A24" s="938"/>
      <c r="B24" s="934"/>
      <c r="C24" s="274" t="s">
        <v>408</v>
      </c>
      <c r="D24" s="184" t="s">
        <v>410</v>
      </c>
      <c r="E24" s="931"/>
    </row>
    <row r="25" spans="1:5" ht="73" customHeight="1" thickBot="1">
      <c r="A25" s="939"/>
      <c r="B25" s="934"/>
      <c r="C25" s="274" t="s">
        <v>409</v>
      </c>
      <c r="D25" s="184" t="s">
        <v>410</v>
      </c>
      <c r="E25" s="932"/>
    </row>
    <row r="26" spans="1:5">
      <c r="A26" s="286"/>
    </row>
    <row r="27" spans="1:5">
      <c r="A27" s="287"/>
    </row>
  </sheetData>
  <customSheetViews>
    <customSheetView guid="{31A12346-0F01-1349-8588-78911923E3FD}" scale="110" showPageBreaks="1" printArea="1">
      <selection activeCell="I13" sqref="I13"/>
      <pageSetup scale="59" fitToWidth="0" orientation="portrait"/>
      <headerFooter alignWithMargins="0"/>
    </customSheetView>
    <customSheetView guid="{A57FA7A2-D613-4CB4-A390-3CAB141D409F}" showPageBreaks="1" fitToPage="1" printArea="1" view="pageBreakPreview">
      <selection activeCell="H12" sqref="H12"/>
      <pageSetup fitToHeight="0" orientation="landscape"/>
      <headerFooter alignWithMargins="0"/>
    </customSheetView>
    <customSheetView guid="{54863B59-C278-4DB5-9C1C-3A520E929F98}" showPageBreaks="1" fitToPage="1" printArea="1" view="pageBreakPreview">
      <selection activeCell="H12" sqref="H12"/>
      <pageSetup fitToHeight="0" orientation="landscape"/>
      <headerFooter alignWithMargins="0"/>
    </customSheetView>
    <customSheetView guid="{4678BB01-2F1C-6343-A784-E4537624D67F}" scale="110" showPageBreaks="1" printArea="1" showRuler="0">
      <selection activeCell="F2" sqref="F2"/>
      <pageSetup scale="59" fitToWidth="0" orientation="portrait"/>
      <headerFooter alignWithMargins="0"/>
    </customSheetView>
    <customSheetView guid="{211E177F-00B4-45FC-A077-2978117784FC}" showPageBreaks="1" fitToPage="1" printArea="1" view="pageBreakPreview">
      <selection activeCell="H12" sqref="H12"/>
      <pageSetup fitToHeight="0" orientation="landscape"/>
      <headerFooter alignWithMargins="0"/>
    </customSheetView>
    <customSheetView guid="{6EB9EEAF-1FA0-4880-9AFC-C65C1683DA1A}" showPageBreaks="1" fitToPage="1" printArea="1" view="pageBreakPreview">
      <selection activeCell="K5" sqref="K5"/>
      <pageSetup fitToHeight="0" orientation="landscape"/>
      <headerFooter alignWithMargins="0"/>
    </customSheetView>
  </customSheetViews>
  <mergeCells count="10">
    <mergeCell ref="B23:B25"/>
    <mergeCell ref="A23:A25"/>
    <mergeCell ref="E23:E25"/>
    <mergeCell ref="A1:E1"/>
    <mergeCell ref="C4:D4"/>
    <mergeCell ref="B6:B19"/>
    <mergeCell ref="A6:A19"/>
    <mergeCell ref="E6:E19"/>
    <mergeCell ref="C5:D5"/>
    <mergeCell ref="A2:E2"/>
  </mergeCells>
  <phoneticPr fontId="10" type="noConversion"/>
  <pageMargins left="0.7" right="0.7" top="0.75" bottom="0.75" header="0.3" footer="0.3"/>
  <pageSetup scale="59" fitToWidth="0" orientation="portrait"/>
  <headerFooter alignWithMargins="0"/>
  <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U67"/>
  <sheetViews>
    <sheetView view="pageBreakPreview" zoomScaleNormal="90" zoomScaleSheetLayoutView="85" zoomScalePageLayoutView="90" workbookViewId="0">
      <selection activeCell="E2" sqref="E2"/>
    </sheetView>
  </sheetViews>
  <sheetFormatPr baseColWidth="10" defaultColWidth="11.5" defaultRowHeight="14" x14ac:dyDescent="0"/>
  <cols>
    <col min="1" max="1" width="11.1640625" style="282" customWidth="1"/>
    <col min="2" max="2" width="41.5" style="182" customWidth="1"/>
    <col min="3" max="3" width="52.5" style="505" customWidth="1"/>
    <col min="4" max="4" width="27.83203125" style="282" customWidth="1"/>
    <col min="5" max="5" width="57.1640625" style="282" bestFit="1" customWidth="1"/>
    <col min="6" max="6" width="24.5" style="493" customWidth="1"/>
    <col min="7" max="7" width="12.1640625" style="282" customWidth="1"/>
    <col min="8" max="9" width="11.5" style="282" customWidth="1"/>
    <col min="10" max="10" width="10.1640625" style="282" customWidth="1"/>
    <col min="11" max="13" width="11.5" style="282" customWidth="1"/>
    <col min="14" max="14" width="10.5" style="282" customWidth="1"/>
    <col min="15" max="15" width="15.5" style="282" customWidth="1"/>
    <col min="16" max="16" width="16.5" style="282" customWidth="1"/>
    <col min="17" max="17" width="11.5" style="282" customWidth="1"/>
    <col min="18" max="18" width="11.1640625" style="282" customWidth="1"/>
    <col min="19" max="19" width="11.5" style="282"/>
    <col min="20" max="20" width="13.83203125" style="282" customWidth="1"/>
    <col min="21" max="21" width="11.5" style="282"/>
    <col min="22" max="22" width="30.6640625" style="282" customWidth="1"/>
    <col min="23" max="16384" width="11.5" style="282"/>
  </cols>
  <sheetData>
    <row r="1" spans="1:21">
      <c r="A1" s="949" t="s">
        <v>997</v>
      </c>
      <c r="B1" s="949"/>
      <c r="C1" s="949"/>
      <c r="D1" s="949"/>
      <c r="E1" s="483"/>
      <c r="F1" s="483"/>
      <c r="G1" s="483"/>
      <c r="H1" s="483"/>
      <c r="I1" s="483"/>
      <c r="J1" s="483"/>
      <c r="K1" s="483"/>
      <c r="L1" s="483"/>
      <c r="M1" s="483"/>
      <c r="N1" s="483"/>
      <c r="O1" s="483"/>
      <c r="P1" s="483"/>
      <c r="Q1" s="483"/>
      <c r="R1" s="491"/>
      <c r="S1" s="491"/>
      <c r="T1" s="491"/>
      <c r="U1" s="491"/>
    </row>
    <row r="2" spans="1:21">
      <c r="A2" s="950" t="s">
        <v>998</v>
      </c>
      <c r="B2" s="951"/>
      <c r="C2" s="951"/>
      <c r="D2" s="951"/>
      <c r="F2" s="483"/>
      <c r="G2" s="484"/>
      <c r="H2" s="484"/>
      <c r="I2" s="484"/>
      <c r="J2" s="484"/>
      <c r="K2" s="484"/>
      <c r="L2" s="484"/>
      <c r="M2" s="484"/>
      <c r="N2" s="484"/>
      <c r="O2" s="484"/>
      <c r="P2" s="484"/>
      <c r="Q2" s="485">
        <v>705</v>
      </c>
      <c r="R2" s="948" t="s">
        <v>6</v>
      </c>
      <c r="S2" s="948"/>
      <c r="T2" s="948"/>
      <c r="U2" s="948"/>
    </row>
    <row r="3" spans="1:21" ht="54" customHeight="1">
      <c r="A3" s="952" t="s">
        <v>634</v>
      </c>
      <c r="B3" s="952"/>
      <c r="C3" s="952"/>
      <c r="D3" s="952"/>
      <c r="E3" s="492"/>
      <c r="F3" s="483"/>
      <c r="G3" s="484"/>
      <c r="H3" s="484"/>
      <c r="I3" s="484"/>
      <c r="J3" s="484"/>
      <c r="K3" s="484"/>
      <c r="L3" s="484"/>
      <c r="M3" s="484"/>
      <c r="N3" s="484"/>
      <c r="O3" s="484"/>
      <c r="P3" s="484"/>
      <c r="R3" s="948"/>
      <c r="S3" s="948"/>
      <c r="T3" s="948"/>
      <c r="U3" s="948"/>
    </row>
    <row r="4" spans="1:21" ht="54" customHeight="1">
      <c r="A4" s="678"/>
      <c r="B4" s="678"/>
      <c r="C4" s="678" t="str">
        <f>CONCATENATE("i.e. yes in any of Q",'5.1 Employment'!A5," Q",'5.1 Employment'!A6," Q",'5.1 Employment'!A7," Q",'5.3 Employment'!A4," Q",'5.3 Employment'!A5, " Q",'5.3 Employment'!A18," and 15+ per Q206 of household questionnaire")</f>
        <v>i.e. yes in any of Q5101 Q5102 Q5103 Q5301 Q5302 Q and 15+ per Q206 of household questionnaire</v>
      </c>
      <c r="D4" s="678"/>
      <c r="E4" s="492"/>
      <c r="F4" s="483"/>
      <c r="G4" s="484"/>
      <c r="H4" s="484"/>
      <c r="I4" s="484"/>
      <c r="J4" s="484"/>
      <c r="K4" s="484"/>
      <c r="L4" s="484"/>
      <c r="M4" s="484"/>
      <c r="N4" s="484"/>
      <c r="O4" s="484"/>
      <c r="P4" s="484"/>
      <c r="R4" s="677"/>
      <c r="S4" s="677"/>
      <c r="T4" s="677"/>
      <c r="U4" s="677"/>
    </row>
    <row r="5" spans="1:21" s="103" customFormat="1" ht="25" customHeight="1">
      <c r="A5" s="101" t="s">
        <v>8</v>
      </c>
      <c r="B5" s="179" t="s">
        <v>9</v>
      </c>
      <c r="C5" s="486" t="s">
        <v>13</v>
      </c>
      <c r="D5" s="314" t="s">
        <v>29</v>
      </c>
      <c r="E5" s="487"/>
      <c r="F5" s="488"/>
    </row>
    <row r="6" spans="1:21" s="487" customFormat="1" ht="53.25" customHeight="1">
      <c r="A6" s="702">
        <v>7000</v>
      </c>
      <c r="B6" s="732" t="s">
        <v>1181</v>
      </c>
      <c r="C6" s="734" t="s">
        <v>641</v>
      </c>
      <c r="D6" s="733" t="str">
        <f>CONCATENATE("If 1--&gt; ",A13)</f>
        <v>If 1--&gt; 7101_1</v>
      </c>
      <c r="E6" s="199" t="s">
        <v>1165</v>
      </c>
      <c r="F6" s="703"/>
    </row>
    <row r="7" spans="1:21" ht="42">
      <c r="A7" s="57">
        <v>7001</v>
      </c>
      <c r="B7" s="704" t="s">
        <v>1144</v>
      </c>
      <c r="C7" s="735" t="s">
        <v>1182</v>
      </c>
      <c r="D7" s="736" t="s">
        <v>1145</v>
      </c>
      <c r="E7" s="492"/>
    </row>
    <row r="8" spans="1:21" ht="56">
      <c r="A8" s="57">
        <f>A7+1</f>
        <v>7002</v>
      </c>
      <c r="B8" s="481" t="str">
        <f>CONCATENATE("هل أمضيت فترة تزيد عن 6 أشهر بدون عمل بعد  [إجابة السؤال ",A7,"]?")</f>
        <v>هل أمضيت فترة تزيد عن 6 أشهر بدون عمل بعد  [إجابة السؤال 7001]?</v>
      </c>
      <c r="C8" s="737" t="s">
        <v>487</v>
      </c>
      <c r="D8" s="738" t="str">
        <f>CONCATENATE("If 2, 98--&gt; ",A13)</f>
        <v>If 2, 98--&gt; 7101_1</v>
      </c>
    </row>
    <row r="9" spans="1:21" ht="56">
      <c r="A9" s="57">
        <f>A8+1</f>
        <v>7003</v>
      </c>
      <c r="B9" s="739" t="s">
        <v>821</v>
      </c>
      <c r="C9" s="737" t="s">
        <v>487</v>
      </c>
      <c r="D9" s="738" t="str">
        <f>CONCATENATE("If 2, 98 --&gt;", A11)</f>
        <v>If 2, 98 --&gt;7005</v>
      </c>
    </row>
    <row r="10" spans="1:21" ht="70">
      <c r="A10" s="57">
        <f>A9+1</f>
        <v>7004</v>
      </c>
      <c r="B10" s="739" t="s">
        <v>822</v>
      </c>
      <c r="C10" s="737" t="s">
        <v>645</v>
      </c>
      <c r="D10" s="738" t="str">
        <f>CONCATENATE("After answering --&gt; Q",A13)</f>
        <v>After answering --&gt; Q7101_1</v>
      </c>
    </row>
    <row r="11" spans="1:21" ht="98">
      <c r="A11" s="57">
        <f>A10+1</f>
        <v>7005</v>
      </c>
      <c r="B11" s="739" t="s">
        <v>644</v>
      </c>
      <c r="C11" s="740" t="s">
        <v>999</v>
      </c>
      <c r="D11" s="738" t="s">
        <v>30</v>
      </c>
      <c r="E11" s="494"/>
    </row>
    <row r="12" spans="1:21" ht="29.25" customHeight="1">
      <c r="A12" s="57">
        <v>7101</v>
      </c>
      <c r="B12" s="959" t="s">
        <v>1166</v>
      </c>
      <c r="C12" s="960"/>
      <c r="D12" s="961"/>
      <c r="E12" s="495"/>
    </row>
    <row r="13" spans="1:21" ht="130.5" customHeight="1">
      <c r="A13" s="57" t="str">
        <f t="shared" ref="A13:A39" si="0">CONCATENATE(A$12,"_",E13)</f>
        <v>7101_1</v>
      </c>
      <c r="B13" s="181" t="s">
        <v>1000</v>
      </c>
      <c r="C13" s="245" t="s">
        <v>823</v>
      </c>
      <c r="D13" s="127" t="str">
        <f>CONCATENATE("Check year with Q",'2.1 Personal Biography'!A48," #1 in the table, from column. Error message if dates are not identical")</f>
        <v>Check year with Q2137 #1 in the table, from column. Error message if dates are not identical</v>
      </c>
      <c r="E13" s="282">
        <v>1</v>
      </c>
    </row>
    <row r="14" spans="1:21" ht="109.5" customHeight="1">
      <c r="A14" s="57" t="str">
        <f t="shared" si="0"/>
        <v>7101_2</v>
      </c>
      <c r="B14" s="180" t="s">
        <v>1001</v>
      </c>
      <c r="C14" s="227" t="s">
        <v>1002</v>
      </c>
      <c r="D14" s="244"/>
      <c r="E14" s="282">
        <f t="shared" ref="E14:E39" si="1">E13+1</f>
        <v>2</v>
      </c>
    </row>
    <row r="15" spans="1:21" ht="45" customHeight="1">
      <c r="A15" s="57" t="str">
        <f t="shared" si="0"/>
        <v>7101_3</v>
      </c>
      <c r="B15" s="180" t="s">
        <v>824</v>
      </c>
      <c r="C15" s="319" t="s">
        <v>1004</v>
      </c>
      <c r="D15" s="127" t="s">
        <v>1003</v>
      </c>
      <c r="E15" s="282">
        <f t="shared" si="1"/>
        <v>3</v>
      </c>
      <c r="F15" s="496"/>
    </row>
    <row r="16" spans="1:21" ht="48" customHeight="1">
      <c r="A16" s="57" t="str">
        <f t="shared" si="0"/>
        <v>7101_4</v>
      </c>
      <c r="B16" s="180" t="s">
        <v>1005</v>
      </c>
      <c r="C16" s="319" t="s">
        <v>830</v>
      </c>
      <c r="D16" s="127" t="s">
        <v>40</v>
      </c>
      <c r="E16" s="282">
        <f t="shared" si="1"/>
        <v>4</v>
      </c>
    </row>
    <row r="17" spans="1:7" ht="51.75" customHeight="1">
      <c r="A17" s="57" t="str">
        <f t="shared" si="0"/>
        <v>7101_5</v>
      </c>
      <c r="B17" s="180" t="s">
        <v>1006</v>
      </c>
      <c r="C17" s="497" t="s">
        <v>489</v>
      </c>
      <c r="D17" s="244"/>
      <c r="E17" s="282">
        <f t="shared" si="1"/>
        <v>5</v>
      </c>
    </row>
    <row r="18" spans="1:7" ht="120.75" customHeight="1">
      <c r="A18" s="57" t="str">
        <f t="shared" si="0"/>
        <v>7101_6</v>
      </c>
      <c r="B18" s="266" t="s">
        <v>1007</v>
      </c>
      <c r="C18" s="227" t="s">
        <v>491</v>
      </c>
      <c r="D18" s="268"/>
      <c r="E18" s="282">
        <f t="shared" si="1"/>
        <v>6</v>
      </c>
    </row>
    <row r="19" spans="1:7" ht="140">
      <c r="A19" s="57" t="str">
        <f t="shared" si="0"/>
        <v>7101_7</v>
      </c>
      <c r="B19" s="266" t="s">
        <v>490</v>
      </c>
      <c r="C19" s="478" t="s">
        <v>492</v>
      </c>
      <c r="D19" s="244"/>
      <c r="E19" s="282">
        <f t="shared" si="1"/>
        <v>7</v>
      </c>
    </row>
    <row r="20" spans="1:7" ht="98">
      <c r="A20" s="57" t="str">
        <f t="shared" si="0"/>
        <v>7101_8</v>
      </c>
      <c r="B20" s="180" t="s">
        <v>825</v>
      </c>
      <c r="C20" s="227" t="s">
        <v>646</v>
      </c>
      <c r="D20" s="244"/>
      <c r="E20" s="282">
        <f t="shared" si="1"/>
        <v>8</v>
      </c>
    </row>
    <row r="21" spans="1:7" ht="84.75" customHeight="1">
      <c r="A21" s="57" t="str">
        <f t="shared" si="0"/>
        <v>7101_9</v>
      </c>
      <c r="B21" s="180" t="s">
        <v>1008</v>
      </c>
      <c r="C21" s="235" t="s">
        <v>1009</v>
      </c>
      <c r="D21" s="244" t="str">
        <f>CONCATENATE("If 3, 98 --&gt; Q",A24)</f>
        <v>If 3, 98 --&gt; Q7101_12</v>
      </c>
      <c r="E21" s="282">
        <f t="shared" si="1"/>
        <v>9</v>
      </c>
    </row>
    <row r="22" spans="1:7" ht="56">
      <c r="A22" s="57" t="str">
        <f t="shared" si="0"/>
        <v>7101_10</v>
      </c>
      <c r="B22" s="359" t="s">
        <v>1010</v>
      </c>
      <c r="C22" s="246" t="s">
        <v>487</v>
      </c>
      <c r="D22" s="244" t="str">
        <f>CONCATENATE("If 1 --&gt; Q",A25)</f>
        <v>If 1 --&gt; Q7101_13</v>
      </c>
      <c r="E22" s="282">
        <f t="shared" si="1"/>
        <v>10</v>
      </c>
      <c r="G22" s="498"/>
    </row>
    <row r="23" spans="1:7" ht="132.75" customHeight="1">
      <c r="A23" s="57" t="str">
        <f t="shared" si="0"/>
        <v>7101_11</v>
      </c>
      <c r="B23" s="481" t="s">
        <v>1011</v>
      </c>
      <c r="C23" s="245" t="s">
        <v>829</v>
      </c>
      <c r="D23" s="499" t="str">
        <f>CONCATENATE("After answering --&gt; Q",A25)</f>
        <v>After answering --&gt; Q7101_13</v>
      </c>
      <c r="E23" s="282">
        <f t="shared" si="1"/>
        <v>11</v>
      </c>
      <c r="F23" s="958"/>
      <c r="G23" s="498"/>
    </row>
    <row r="24" spans="1:7" ht="70">
      <c r="A24" s="57" t="str">
        <f t="shared" si="0"/>
        <v>7101_12</v>
      </c>
      <c r="B24" s="266" t="s">
        <v>494</v>
      </c>
      <c r="C24" s="246" t="s">
        <v>1012</v>
      </c>
      <c r="D24" s="244"/>
      <c r="E24" s="282">
        <f t="shared" si="1"/>
        <v>12</v>
      </c>
      <c r="F24" s="958"/>
      <c r="G24" s="498"/>
    </row>
    <row r="25" spans="1:7" ht="56">
      <c r="A25" s="57" t="str">
        <f t="shared" si="0"/>
        <v>7101_13</v>
      </c>
      <c r="B25" s="266" t="s">
        <v>832</v>
      </c>
      <c r="C25" s="246" t="s">
        <v>487</v>
      </c>
      <c r="D25" s="244" t="str">
        <f>CONCATENATE("If 2 or 98 --&gt; Q",A28)</f>
        <v>If 2 or 98 --&gt; Q7101_16</v>
      </c>
      <c r="E25" s="282">
        <f t="shared" si="1"/>
        <v>13</v>
      </c>
      <c r="G25" s="498"/>
    </row>
    <row r="26" spans="1:7" ht="56">
      <c r="A26" s="57" t="str">
        <f t="shared" si="0"/>
        <v>7101_14</v>
      </c>
      <c r="B26" s="266" t="s">
        <v>495</v>
      </c>
      <c r="C26" s="246" t="s">
        <v>487</v>
      </c>
      <c r="D26" s="244" t="str">
        <f>CONCATENATE("If 1 --&gt; Q",A29)</f>
        <v>If 1 --&gt; Q7101_17</v>
      </c>
      <c r="E26" s="282">
        <f t="shared" si="1"/>
        <v>14</v>
      </c>
      <c r="G26" s="498"/>
    </row>
    <row r="27" spans="1:7" ht="79.5" customHeight="1">
      <c r="A27" s="57" t="str">
        <f t="shared" si="0"/>
        <v>7101_15</v>
      </c>
      <c r="B27" s="266" t="s">
        <v>496</v>
      </c>
      <c r="C27" s="247" t="s">
        <v>828</v>
      </c>
      <c r="D27" s="499" t="str">
        <f>CONCATENATE("After answering --&gt; Q",A29)</f>
        <v>After answering --&gt; Q7101_17</v>
      </c>
      <c r="E27" s="282">
        <f t="shared" si="1"/>
        <v>15</v>
      </c>
      <c r="G27" s="498"/>
    </row>
    <row r="28" spans="1:7" ht="51" customHeight="1">
      <c r="A28" s="57" t="str">
        <f t="shared" si="0"/>
        <v>7101_16</v>
      </c>
      <c r="B28" s="266" t="s">
        <v>1013</v>
      </c>
      <c r="C28" s="246" t="s">
        <v>487</v>
      </c>
      <c r="D28" s="244"/>
      <c r="E28" s="282">
        <f t="shared" si="1"/>
        <v>16</v>
      </c>
      <c r="G28" s="498"/>
    </row>
    <row r="29" spans="1:7" ht="28">
      <c r="A29" s="57" t="str">
        <f t="shared" si="0"/>
        <v>7101_17</v>
      </c>
      <c r="B29" s="481" t="s">
        <v>499</v>
      </c>
      <c r="C29" s="247" t="s">
        <v>500</v>
      </c>
      <c r="D29" s="244" t="str">
        <f>CONCATENATE("If 2 --&gt; Q",A31)</f>
        <v>If 2 --&gt; Q7101_19</v>
      </c>
      <c r="E29" s="282">
        <f t="shared" si="1"/>
        <v>17</v>
      </c>
      <c r="F29" s="500"/>
      <c r="G29" s="498"/>
    </row>
    <row r="30" spans="1:7" ht="72" customHeight="1">
      <c r="A30" s="57" t="str">
        <f t="shared" si="0"/>
        <v>7101_18</v>
      </c>
      <c r="B30" s="481" t="s">
        <v>497</v>
      </c>
      <c r="C30" s="247" t="s">
        <v>1085</v>
      </c>
      <c r="D30" s="499" t="str">
        <f>CONCATENATE("Provide hierarchical dropdown menus.                                                   After answering --&gt; Q",A32)</f>
        <v>Provide hierarchical dropdown menus.                                                   After answering --&gt; Q7101_20</v>
      </c>
      <c r="E30" s="282">
        <f t="shared" si="1"/>
        <v>18</v>
      </c>
      <c r="F30" s="501"/>
      <c r="G30" s="498"/>
    </row>
    <row r="31" spans="1:7">
      <c r="A31" s="57" t="str">
        <f t="shared" si="0"/>
        <v>7101_19</v>
      </c>
      <c r="B31" s="266" t="s">
        <v>498</v>
      </c>
      <c r="C31" s="267" t="s">
        <v>32</v>
      </c>
      <c r="D31" s="244"/>
      <c r="E31" s="282">
        <f t="shared" si="1"/>
        <v>19</v>
      </c>
      <c r="F31" s="958"/>
      <c r="G31" s="498"/>
    </row>
    <row r="32" spans="1:7" ht="56">
      <c r="A32" s="57" t="str">
        <f t="shared" si="0"/>
        <v>7101_20</v>
      </c>
      <c r="B32" s="481" t="s">
        <v>501</v>
      </c>
      <c r="C32" s="235" t="s">
        <v>502</v>
      </c>
      <c r="D32" s="127" t="str">
        <f>CONCATENATE("If 2, check Q",'2.1 Personal Biography'!A6,"
If Q",'2.1 Personal Biography'!A6,"= 1--&gt; section 8.1
If Q",'2.1 Personal Biography'!A6,"= 2 &amp; Female --&gt; Q",'8.3 Women Status'!A10,"
If Q",'2.1 Personal Biography'!A6,"= 2 &amp; Male--&gt; section 10.1")</f>
        <v>If 2, check Q2103
If Q2103= 1--&gt; section 8.1
If Q2103= 2 &amp; Female --&gt; Q8303
If Q2103= 2 &amp; Male--&gt; section 10.1</v>
      </c>
      <c r="E32" s="282">
        <f t="shared" si="1"/>
        <v>20</v>
      </c>
      <c r="F32" s="958"/>
      <c r="G32" s="498"/>
    </row>
    <row r="33" spans="1:9" ht="130.5" customHeight="1">
      <c r="A33" s="57" t="str">
        <f t="shared" si="0"/>
        <v>7101_21</v>
      </c>
      <c r="B33" s="481" t="s">
        <v>504</v>
      </c>
      <c r="C33" s="245" t="s">
        <v>826</v>
      </c>
      <c r="D33" s="127" t="str">
        <f>CONCATENATE("Check year with Q",'2.1 Personal Biography'!A48," #1 in the table, to column. Error message if dates are not identical")</f>
        <v>Check year with Q2137 #1 in the table, to column. Error message if dates are not identical</v>
      </c>
      <c r="E33" s="282">
        <f t="shared" si="1"/>
        <v>21</v>
      </c>
      <c r="F33" s="502"/>
      <c r="G33" s="954"/>
      <c r="H33" s="955"/>
      <c r="I33" s="498"/>
    </row>
    <row r="34" spans="1:9" ht="85" thickBot="1">
      <c r="A34" s="57" t="str">
        <f t="shared" si="0"/>
        <v>7101_22</v>
      </c>
      <c r="B34" s="266" t="s">
        <v>1014</v>
      </c>
      <c r="C34" s="246" t="s">
        <v>1015</v>
      </c>
      <c r="D34" s="244"/>
      <c r="E34" s="282">
        <f t="shared" si="1"/>
        <v>22</v>
      </c>
      <c r="F34" s="502"/>
      <c r="G34" s="954"/>
      <c r="H34" s="956"/>
    </row>
    <row r="35" spans="1:9" ht="56">
      <c r="A35" s="57" t="str">
        <f t="shared" si="0"/>
        <v>7101_23</v>
      </c>
      <c r="B35" s="266" t="s">
        <v>503</v>
      </c>
      <c r="C35" s="246" t="s">
        <v>487</v>
      </c>
      <c r="D35" s="489" t="str">
        <f>CONCATENATE("If 2, 98--&gt; ",A39)</f>
        <v>If 2, 98--&gt; 7101_27</v>
      </c>
      <c r="E35" s="282">
        <f t="shared" si="1"/>
        <v>23</v>
      </c>
      <c r="F35" s="501"/>
      <c r="G35" s="498"/>
      <c r="I35" s="498"/>
    </row>
    <row r="36" spans="1:9" ht="74.25" customHeight="1">
      <c r="A36" s="57" t="str">
        <f t="shared" si="0"/>
        <v>7101_24</v>
      </c>
      <c r="B36" s="266" t="s">
        <v>488</v>
      </c>
      <c r="C36" s="246" t="s">
        <v>487</v>
      </c>
      <c r="D36" s="244" t="str">
        <f>CONCATENATE("If 2, 98 --&gt;", A38)</f>
        <v>If 2, 98 --&gt;7101_26</v>
      </c>
      <c r="E36" s="282">
        <f t="shared" si="1"/>
        <v>24</v>
      </c>
      <c r="F36" s="501"/>
      <c r="G36" s="498"/>
      <c r="I36" s="957"/>
    </row>
    <row r="37" spans="1:9" ht="56">
      <c r="A37" s="57" t="str">
        <f t="shared" si="0"/>
        <v>7101_25</v>
      </c>
      <c r="B37" s="266" t="s">
        <v>505</v>
      </c>
      <c r="C37" s="246" t="s">
        <v>487</v>
      </c>
      <c r="D37" s="244" t="str">
        <f>CONCATENATE("After answering --&gt; Q",A39)</f>
        <v>After answering --&gt; Q7101_27</v>
      </c>
      <c r="E37" s="282">
        <f t="shared" si="1"/>
        <v>25</v>
      </c>
      <c r="G37" s="498"/>
      <c r="I37" s="957"/>
    </row>
    <row r="38" spans="1:9" ht="135.75" customHeight="1">
      <c r="A38" s="57" t="str">
        <f t="shared" si="0"/>
        <v>7101_26</v>
      </c>
      <c r="B38" s="266" t="s">
        <v>506</v>
      </c>
      <c r="C38" s="506" t="s">
        <v>1086</v>
      </c>
      <c r="D38" s="244" t="s">
        <v>30</v>
      </c>
      <c r="E38" s="282">
        <f t="shared" si="1"/>
        <v>26</v>
      </c>
      <c r="F38" s="953"/>
      <c r="G38" s="954"/>
      <c r="I38" s="498"/>
    </row>
    <row r="39" spans="1:9" ht="56">
      <c r="A39" s="57" t="str">
        <f t="shared" si="0"/>
        <v>7101_27</v>
      </c>
      <c r="B39" s="266" t="s">
        <v>507</v>
      </c>
      <c r="C39" s="247" t="s">
        <v>106</v>
      </c>
      <c r="D39" s="127" t="str">
        <f>CONCATENATE("If 2, check Q",'2.1 Personal Biography'!A6,"
If Q",'2.1 Personal Biography'!A6,"= 1--&gt; section 8.1
If Q",'2.1 Personal Biography'!A6,"= 2 &amp; Female --&gt; Q",'8.3 Women Status'!A10,"
If Q",'2.1 Personal Biography'!A6,"= 2 &amp; Male--&gt; section 10.1")</f>
        <v>If 2, check Q2103
If Q2103= 1--&gt; section 8.1
If Q2103= 2 &amp; Female --&gt; Q8303
If Q2103= 2 &amp; Male--&gt; section 10.1</v>
      </c>
      <c r="E39" s="282">
        <f t="shared" si="1"/>
        <v>27</v>
      </c>
      <c r="F39" s="953"/>
      <c r="G39" s="954"/>
    </row>
    <row r="40" spans="1:9" ht="42">
      <c r="A40" s="503" t="s">
        <v>78</v>
      </c>
      <c r="B40" s="269" t="s">
        <v>508</v>
      </c>
      <c r="D40" s="481" t="s">
        <v>77</v>
      </c>
    </row>
    <row r="41" spans="1:9" ht="138" customHeight="1">
      <c r="A41" s="57" t="str">
        <f>CONCATENATE(A$40,"_",E41)</f>
        <v>710[n]_1</v>
      </c>
      <c r="B41" s="481" t="s">
        <v>509</v>
      </c>
      <c r="C41" s="245" t="s">
        <v>823</v>
      </c>
      <c r="D41" s="127" t="str">
        <f>CONCATENATE("Check year with Q",'2.1 Personal Biography'!A48," #[n] in the table, from column. Error message if dates are not identical. Error message if date in Q ",A41, " is less than 6 months after date in Q",A13," for second job; similarly for subsequent jobs start dates must be at least six months apart")</f>
        <v>Check year with Q2137 #[n] in the table, from column. Error message if dates are not identical. Error message if date in Q 710[n]_1 is less than 6 months after date in Q7101_1 for second job; similarly for subsequent jobs start dates must be at least six months apart</v>
      </c>
      <c r="E41" s="282">
        <v>1</v>
      </c>
      <c r="F41" s="482"/>
    </row>
    <row r="42" spans="1:9" ht="108.75" customHeight="1">
      <c r="A42" s="57" t="str">
        <f t="shared" ref="A42:A67" si="2">CONCATENATE(A$40,"_",E42)</f>
        <v>710[n]_2</v>
      </c>
      <c r="B42" s="180" t="s">
        <v>1016</v>
      </c>
      <c r="C42" s="227" t="s">
        <v>827</v>
      </c>
      <c r="D42" s="244"/>
      <c r="E42" s="282">
        <f t="shared" ref="E42:E67" si="3">E41+1</f>
        <v>2</v>
      </c>
    </row>
    <row r="43" spans="1:9" ht="28">
      <c r="A43" s="57" t="str">
        <f t="shared" si="2"/>
        <v>710[n]_3</v>
      </c>
      <c r="B43" s="180" t="s">
        <v>510</v>
      </c>
      <c r="C43" s="319" t="s">
        <v>1017</v>
      </c>
      <c r="D43" s="127"/>
      <c r="E43" s="282">
        <f t="shared" si="3"/>
        <v>3</v>
      </c>
    </row>
    <row r="44" spans="1:9" ht="28">
      <c r="A44" s="57" t="str">
        <f t="shared" si="2"/>
        <v>710[n]_4</v>
      </c>
      <c r="B44" s="180" t="s">
        <v>511</v>
      </c>
      <c r="C44" s="319" t="s">
        <v>818</v>
      </c>
      <c r="D44" s="127" t="s">
        <v>40</v>
      </c>
      <c r="E44" s="282">
        <f t="shared" si="3"/>
        <v>4</v>
      </c>
    </row>
    <row r="45" spans="1:9" ht="56">
      <c r="A45" s="57" t="str">
        <f t="shared" si="2"/>
        <v>710[n]_5</v>
      </c>
      <c r="B45" s="180" t="s">
        <v>1018</v>
      </c>
      <c r="C45" s="497" t="s">
        <v>647</v>
      </c>
      <c r="D45" s="244"/>
      <c r="E45" s="282">
        <f t="shared" si="3"/>
        <v>5</v>
      </c>
    </row>
    <row r="46" spans="1:9" ht="120.75" customHeight="1">
      <c r="A46" s="57" t="str">
        <f t="shared" si="2"/>
        <v>710[n]_6</v>
      </c>
      <c r="B46" s="266" t="s">
        <v>512</v>
      </c>
      <c r="C46" s="227" t="s">
        <v>491</v>
      </c>
      <c r="D46" s="504"/>
      <c r="E46" s="282">
        <f t="shared" si="3"/>
        <v>6</v>
      </c>
    </row>
    <row r="47" spans="1:9" ht="140">
      <c r="A47" s="57" t="str">
        <f t="shared" si="2"/>
        <v>710[n]_7</v>
      </c>
      <c r="B47" s="266" t="s">
        <v>513</v>
      </c>
      <c r="C47" s="478" t="s">
        <v>492</v>
      </c>
      <c r="D47" s="244"/>
      <c r="E47" s="282">
        <f t="shared" si="3"/>
        <v>7</v>
      </c>
    </row>
    <row r="48" spans="1:9" ht="103.5" customHeight="1">
      <c r="A48" s="57" t="str">
        <f t="shared" si="2"/>
        <v>710[n]_8</v>
      </c>
      <c r="B48" s="180" t="s">
        <v>514</v>
      </c>
      <c r="C48" s="227" t="s">
        <v>493</v>
      </c>
      <c r="D48" s="244"/>
      <c r="E48" s="282">
        <f t="shared" si="3"/>
        <v>8</v>
      </c>
    </row>
    <row r="49" spans="1:7" ht="85.5" customHeight="1">
      <c r="A49" s="57" t="str">
        <f t="shared" si="2"/>
        <v>710[n]_9</v>
      </c>
      <c r="B49" s="180" t="s">
        <v>524</v>
      </c>
      <c r="C49" s="235" t="s">
        <v>1009</v>
      </c>
      <c r="D49" s="244" t="str">
        <f>CONCATENATE("If 3, 98 --&gt; Q",A52)</f>
        <v>If 3, 98 --&gt; Q710[n]_12</v>
      </c>
      <c r="E49" s="282">
        <f t="shared" si="3"/>
        <v>9</v>
      </c>
    </row>
    <row r="50" spans="1:7" ht="56">
      <c r="A50" s="57" t="str">
        <f t="shared" si="2"/>
        <v>710[n]_10</v>
      </c>
      <c r="B50" s="359" t="s">
        <v>515</v>
      </c>
      <c r="C50" s="246" t="s">
        <v>487</v>
      </c>
      <c r="D50" s="244" t="str">
        <f>CONCATENATE("If 1 --&gt; Q",A53)</f>
        <v>If 1 --&gt; Q710[n]_13</v>
      </c>
      <c r="E50" s="282">
        <f t="shared" si="3"/>
        <v>10</v>
      </c>
    </row>
    <row r="51" spans="1:7" ht="136.5" customHeight="1">
      <c r="A51" s="57" t="str">
        <f t="shared" si="2"/>
        <v>710[n]_11</v>
      </c>
      <c r="B51" s="481" t="s">
        <v>516</v>
      </c>
      <c r="C51" s="245" t="s">
        <v>831</v>
      </c>
      <c r="D51" s="499" t="str">
        <f>CONCATENATE("After answering --&gt; Q",A53)</f>
        <v>After answering --&gt; Q710[n]_13</v>
      </c>
      <c r="E51" s="282">
        <f t="shared" si="3"/>
        <v>11</v>
      </c>
      <c r="G51" s="247"/>
    </row>
    <row r="52" spans="1:7" ht="70">
      <c r="A52" s="57" t="str">
        <f t="shared" si="2"/>
        <v>710[n]_12</v>
      </c>
      <c r="B52" s="266" t="s">
        <v>494</v>
      </c>
      <c r="C52" s="246" t="s">
        <v>1019</v>
      </c>
      <c r="D52" s="244"/>
      <c r="E52" s="282">
        <f t="shared" si="3"/>
        <v>12</v>
      </c>
      <c r="G52" s="490"/>
    </row>
    <row r="53" spans="1:7" ht="56">
      <c r="A53" s="57" t="str">
        <f t="shared" si="2"/>
        <v>710[n]_13</v>
      </c>
      <c r="B53" s="266" t="s">
        <v>833</v>
      </c>
      <c r="C53" s="246" t="s">
        <v>487</v>
      </c>
      <c r="D53" s="244" t="str">
        <f>CONCATENATE("If 2 or 98 --&gt; Q",A56)</f>
        <v>If 2 or 98 --&gt; Q710[n]_16</v>
      </c>
      <c r="E53" s="282">
        <f t="shared" si="3"/>
        <v>13</v>
      </c>
      <c r="F53" s="266"/>
      <c r="G53" s="246"/>
    </row>
    <row r="54" spans="1:7" ht="56">
      <c r="A54" s="57" t="str">
        <f t="shared" si="2"/>
        <v>710[n]_14</v>
      </c>
      <c r="B54" s="266" t="s">
        <v>517</v>
      </c>
      <c r="C54" s="246" t="s">
        <v>487</v>
      </c>
      <c r="D54" s="244" t="str">
        <f>CONCATENATE("If 1 --&gt; Q",A57)</f>
        <v>If 1 --&gt; Q710[n]_17</v>
      </c>
      <c r="E54" s="282">
        <f t="shared" si="3"/>
        <v>14</v>
      </c>
      <c r="F54" s="266"/>
      <c r="G54" s="246"/>
    </row>
    <row r="55" spans="1:7" ht="85.5" customHeight="1">
      <c r="A55" s="57" t="str">
        <f t="shared" si="2"/>
        <v>710[n]_15</v>
      </c>
      <c r="B55" s="266" t="s">
        <v>518</v>
      </c>
      <c r="C55" s="247" t="s">
        <v>1020</v>
      </c>
      <c r="D55" s="499" t="str">
        <f>CONCATENATE("After answering --&gt; Q",A57)</f>
        <v>After answering --&gt; Q710[n]_17</v>
      </c>
      <c r="E55" s="282">
        <f t="shared" si="3"/>
        <v>15</v>
      </c>
    </row>
    <row r="56" spans="1:7" ht="64.5" customHeight="1">
      <c r="A56" s="57" t="str">
        <f t="shared" si="2"/>
        <v>710[n]_16</v>
      </c>
      <c r="B56" s="266" t="s">
        <v>1013</v>
      </c>
      <c r="C56" s="246" t="s">
        <v>487</v>
      </c>
      <c r="D56" s="244"/>
      <c r="E56" s="282">
        <f t="shared" si="3"/>
        <v>16</v>
      </c>
    </row>
    <row r="57" spans="1:7" ht="28">
      <c r="A57" s="57" t="str">
        <f t="shared" si="2"/>
        <v>710[n]_17</v>
      </c>
      <c r="B57" s="481" t="s">
        <v>499</v>
      </c>
      <c r="C57" s="247" t="s">
        <v>500</v>
      </c>
      <c r="D57" s="244" t="str">
        <f>CONCATENATE("If 2 --&gt; Q",A59)</f>
        <v>If 2 --&gt; Q710[n]_19</v>
      </c>
      <c r="E57" s="282">
        <f t="shared" si="3"/>
        <v>17</v>
      </c>
    </row>
    <row r="58" spans="1:7" ht="72" customHeight="1">
      <c r="A58" s="57" t="str">
        <f t="shared" si="2"/>
        <v>710[n]_18</v>
      </c>
      <c r="B58" s="481" t="s">
        <v>519</v>
      </c>
      <c r="C58" s="247" t="s">
        <v>1084</v>
      </c>
      <c r="D58" s="499" t="str">
        <f>CONCATENATE("Provide hierarchical dropdown menus.                                                   After answering --&gt; Q",A60)</f>
        <v>Provide hierarchical dropdown menus.                                                   After answering --&gt; Q710[n]_20</v>
      </c>
      <c r="E58" s="282">
        <f t="shared" si="3"/>
        <v>18</v>
      </c>
    </row>
    <row r="59" spans="1:7">
      <c r="A59" s="57" t="str">
        <f t="shared" si="2"/>
        <v>710[n]_19</v>
      </c>
      <c r="B59" s="266" t="s">
        <v>520</v>
      </c>
      <c r="C59" s="267" t="s">
        <v>32</v>
      </c>
      <c r="D59" s="244"/>
      <c r="E59" s="282">
        <f t="shared" si="3"/>
        <v>19</v>
      </c>
    </row>
    <row r="60" spans="1:7" ht="56">
      <c r="A60" s="57" t="str">
        <f t="shared" si="2"/>
        <v>710[n]_20</v>
      </c>
      <c r="B60" s="481" t="s">
        <v>521</v>
      </c>
      <c r="C60" s="235" t="s">
        <v>502</v>
      </c>
      <c r="D60" s="127" t="str">
        <f>CONCATENATE("If 2, check Q",'2.1 Personal Biography'!A6,"
If Q",'2.1 Personal Biography'!A6,"= 1--&gt; section 8.1
If Q",'2.1 Personal Biography'!A6,"= 2 &amp; Female --&gt; Q",'8.3 Women Status'!A10,"
If Q",'2.1 Personal Biography'!A6,"= 2 &amp; Male--&gt; section 10.1")</f>
        <v>If 2, check Q2103
If Q2103= 1--&gt; section 8.1
If Q2103= 2 &amp; Female --&gt; Q8303
If Q2103= 2 &amp; Male--&gt; section 10.1</v>
      </c>
      <c r="E60" s="282">
        <f t="shared" si="3"/>
        <v>20</v>
      </c>
    </row>
    <row r="61" spans="1:7" ht="143.25" customHeight="1">
      <c r="A61" s="57" t="str">
        <f t="shared" si="2"/>
        <v>710[n]_21</v>
      </c>
      <c r="B61" s="481" t="s">
        <v>504</v>
      </c>
      <c r="C61" s="245" t="s">
        <v>834</v>
      </c>
      <c r="D61" s="127" t="str">
        <f>CONCATENATE("Check year with Q",'2.1 Personal Biography'!A48," #[n] in the table, to column. Error message if dates are not identical")</f>
        <v>Check year with Q2137 #[n] in the table, to column. Error message if dates are not identical</v>
      </c>
      <c r="E61" s="282">
        <f t="shared" si="3"/>
        <v>21</v>
      </c>
    </row>
    <row r="62" spans="1:7" ht="84">
      <c r="A62" s="57" t="str">
        <f t="shared" si="2"/>
        <v>710[n]_22</v>
      </c>
      <c r="B62" s="266" t="s">
        <v>835</v>
      </c>
      <c r="C62" s="246" t="s">
        <v>1021</v>
      </c>
      <c r="D62" s="244"/>
      <c r="E62" s="282">
        <f t="shared" si="3"/>
        <v>22</v>
      </c>
    </row>
    <row r="63" spans="1:7" ht="56">
      <c r="A63" s="57" t="str">
        <f t="shared" si="2"/>
        <v>710[n]_23</v>
      </c>
      <c r="B63" s="266" t="s">
        <v>522</v>
      </c>
      <c r="C63" s="246" t="s">
        <v>487</v>
      </c>
      <c r="D63" s="489" t="str">
        <f>CONCATENATE("If 2, 98--&gt; ",A67)</f>
        <v>If 2, 98--&gt; 710[n]_27</v>
      </c>
      <c r="E63" s="282">
        <f t="shared" si="3"/>
        <v>23</v>
      </c>
    </row>
    <row r="64" spans="1:7" ht="56">
      <c r="A64" s="57" t="str">
        <f t="shared" si="2"/>
        <v>710[n]_24</v>
      </c>
      <c r="B64" s="266" t="s">
        <v>488</v>
      </c>
      <c r="C64" s="246" t="s">
        <v>487</v>
      </c>
      <c r="D64" s="244" t="str">
        <f>CONCATENATE("If 2, 98 --&gt;", A66)</f>
        <v>If 2, 98 --&gt;710[n]_26</v>
      </c>
      <c r="E64" s="282">
        <f t="shared" si="3"/>
        <v>24</v>
      </c>
    </row>
    <row r="65" spans="1:7" ht="56">
      <c r="A65" s="57" t="str">
        <f t="shared" si="2"/>
        <v>710[n]_25</v>
      </c>
      <c r="B65" s="266" t="s">
        <v>505</v>
      </c>
      <c r="C65" s="246" t="s">
        <v>487</v>
      </c>
      <c r="D65" s="244" t="str">
        <f>CONCATENATE("After answering --&gt; Q",A67)</f>
        <v>After answering --&gt; Q710[n]_27</v>
      </c>
      <c r="E65" s="282">
        <f t="shared" si="3"/>
        <v>25</v>
      </c>
    </row>
    <row r="66" spans="1:7" ht="154">
      <c r="A66" s="57" t="str">
        <f t="shared" si="2"/>
        <v>710[n]_26</v>
      </c>
      <c r="B66" s="266" t="s">
        <v>506</v>
      </c>
      <c r="C66" s="506" t="s">
        <v>1087</v>
      </c>
      <c r="D66" s="244" t="s">
        <v>30</v>
      </c>
      <c r="E66" s="282">
        <f t="shared" si="3"/>
        <v>26</v>
      </c>
      <c r="G66" s="247" t="s">
        <v>76</v>
      </c>
    </row>
    <row r="67" spans="1:7" ht="56">
      <c r="A67" s="57" t="str">
        <f t="shared" si="2"/>
        <v>710[n]_27</v>
      </c>
      <c r="B67" s="266" t="s">
        <v>523</v>
      </c>
      <c r="C67" s="247" t="s">
        <v>106</v>
      </c>
      <c r="D67" s="127" t="str">
        <f>CONCATENATE("If 2, check Q",'2.1 Personal Biography'!A6,"
If Q",'2.1 Personal Biography'!A6,"= 1--&gt; section 8.1
If Q",'2.1 Personal Biography'!A6,"= 2 &amp; Female --&gt; Q",'8.3 Women Status'!A10,"
If Q",'2.1 Personal Biography'!A6,"= 2 &amp; Male--&gt; section 10.1")</f>
        <v>If 2, check Q2103
If Q2103= 1--&gt; section 8.1
If Q2103= 2 &amp; Female --&gt; Q8303
If Q2103= 2 &amp; Male--&gt; section 10.1</v>
      </c>
      <c r="E67" s="282">
        <f t="shared" si="3"/>
        <v>27</v>
      </c>
    </row>
  </sheetData>
  <customSheetViews>
    <customSheetView guid="{31A12346-0F01-1349-8588-78911923E3FD}" showPageBreaks="1" printArea="1">
      <selection activeCell="E2" sqref="E2"/>
      <colBreaks count="1" manualBreakCount="1">
        <brk id="9" max="48" man="1"/>
      </colBreaks>
      <pageSetup paperSize="9" scale="55" fitToWidth="2" orientation="portrait"/>
    </customSheetView>
    <customSheetView guid="{A57FA7A2-D613-4CB4-A390-3CAB141D409F}" scale="115" showPageBreaks="1" fitToPage="1" printArea="1" view="pageBreakPreview" topLeftCell="B4">
      <selection activeCell="B6" sqref="B6"/>
      <rowBreaks count="4" manualBreakCount="4">
        <brk id="17" max="3" man="1"/>
        <brk id="31" max="3" man="1"/>
        <brk id="44" max="3" man="1"/>
        <brk id="57" max="3" man="1"/>
      </rowBreaks>
      <pageSetup paperSize="256" scale="68" fitToHeight="7" orientation="portrait" horizontalDpi="1200" verticalDpi="1200"/>
    </customSheetView>
    <customSheetView guid="{54863B59-C278-4DB5-9C1C-3A520E929F98}" scale="85" showPageBreaks="1" fitToPage="1" printArea="1" view="pageBreakPreview" topLeftCell="A38">
      <selection activeCell="D40" sqref="D40"/>
      <rowBreaks count="4" manualBreakCount="4">
        <brk id="17" max="3" man="1"/>
        <brk id="31" max="3" man="1"/>
        <brk id="44" max="3" man="1"/>
        <brk id="57" max="3" man="1"/>
      </rowBreaks>
      <pageSetup paperSize="256" scale="68" fitToHeight="7" orientation="portrait" horizontalDpi="1200" verticalDpi="1200"/>
    </customSheetView>
    <customSheetView guid="{4678BB01-2F1C-6343-A784-E4537624D67F}" showPageBreaks="1" printArea="1" showRuler="0">
      <selection activeCell="E2" sqref="E2"/>
      <colBreaks count="1" manualBreakCount="1">
        <brk id="9" max="48" man="1"/>
      </colBreaks>
      <pageSetup paperSize="9" scale="55" fitToWidth="2" orientation="portrait"/>
    </customSheetView>
    <customSheetView guid="{211E177F-00B4-45FC-A077-2978117784FC}" scale="115" showPageBreaks="1" fitToPage="1" printArea="1" view="pageBreakPreview" topLeftCell="B4">
      <selection activeCell="B6" sqref="B6"/>
      <rowBreaks count="4" manualBreakCount="4">
        <brk id="17" max="3" man="1"/>
        <brk id="31" max="3" man="1"/>
        <brk id="44" max="3" man="1"/>
        <brk id="57" max="3" man="1"/>
      </rowBreaks>
      <pageSetup paperSize="256" scale="66" fitToHeight="7" orientation="portrait" horizontalDpi="1200" verticalDpi="1200"/>
    </customSheetView>
    <customSheetView guid="{6EB9EEAF-1FA0-4880-9AFC-C65C1683DA1A}" scale="115" showPageBreaks="1" fitToPage="1" printArea="1" view="pageBreakPreview" topLeftCell="B1">
      <selection activeCell="E8" sqref="E4:E8"/>
      <rowBreaks count="4" manualBreakCount="4">
        <brk id="17" max="4" man="1"/>
        <brk id="31" max="4" man="1"/>
        <brk id="44" max="4" man="1"/>
        <brk id="57" max="4" man="1"/>
      </rowBreaks>
      <pageSetup paperSize="256" scale="37" fitToHeight="7" orientation="portrait" horizontalDpi="1200" verticalDpi="1200"/>
    </customSheetView>
  </customSheetViews>
  <mergeCells count="12">
    <mergeCell ref="R2:U3"/>
    <mergeCell ref="A1:D1"/>
    <mergeCell ref="A2:D2"/>
    <mergeCell ref="A3:D3"/>
    <mergeCell ref="F38:F39"/>
    <mergeCell ref="G38:G39"/>
    <mergeCell ref="H33:H34"/>
    <mergeCell ref="I36:I37"/>
    <mergeCell ref="F23:F24"/>
    <mergeCell ref="F31:F32"/>
    <mergeCell ref="G33:G34"/>
    <mergeCell ref="B12:D12"/>
  </mergeCells>
  <phoneticPr fontId="10" type="noConversion"/>
  <pageMargins left="0.7" right="0.7" top="0.75" bottom="0.75" header="0.3" footer="0.3"/>
  <pageSetup paperSize="9" scale="55" fitToWidth="2" orientation="portrait"/>
  <colBreaks count="1" manualBreakCount="1">
    <brk id="9" max="48" man="1"/>
  </colBreaks>
  <drawing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8"/>
  <sheetViews>
    <sheetView topLeftCell="A2" zoomScale="105" workbookViewId="0">
      <selection activeCell="B10" sqref="B10"/>
    </sheetView>
  </sheetViews>
  <sheetFormatPr baseColWidth="10" defaultColWidth="11.5" defaultRowHeight="14" x14ac:dyDescent="0"/>
  <cols>
    <col min="2" max="2" width="11.5" style="52"/>
    <col min="3" max="3" width="53" customWidth="1"/>
    <col min="4" max="4" width="45.5" customWidth="1"/>
    <col min="5" max="5" width="21.5" customWidth="1"/>
  </cols>
  <sheetData>
    <row r="2" spans="2:4" ht="15" thickBot="1">
      <c r="B2" s="53" t="s">
        <v>3</v>
      </c>
      <c r="C2" s="40"/>
      <c r="D2" s="40"/>
    </row>
    <row r="3" spans="2:4">
      <c r="B3" s="53" t="s">
        <v>4</v>
      </c>
      <c r="C3" s="51"/>
      <c r="D3" s="50"/>
    </row>
    <row r="4" spans="2:4" s="48" customFormat="1">
      <c r="B4" s="53" t="s">
        <v>2</v>
      </c>
      <c r="C4" s="49"/>
      <c r="D4" s="49"/>
    </row>
    <row r="5" spans="2:4">
      <c r="B5" s="53" t="s">
        <v>5</v>
      </c>
      <c r="C5" s="49"/>
      <c r="D5" s="49"/>
    </row>
    <row r="6" spans="2:4" ht="17">
      <c r="B6" s="53" t="s">
        <v>0</v>
      </c>
      <c r="C6" s="42"/>
      <c r="D6" s="42"/>
    </row>
    <row r="7" spans="2:4" ht="17">
      <c r="B7" s="53" t="s">
        <v>1</v>
      </c>
      <c r="C7" s="42"/>
      <c r="D7" s="42"/>
    </row>
    <row r="8" spans="2:4">
      <c r="C8" s="41"/>
    </row>
  </sheetData>
  <customSheetViews>
    <customSheetView guid="{31A12346-0F01-1349-8588-78911923E3FD}" scale="105" state="hidden" topLeftCell="A2">
      <selection activeCell="B10" sqref="B10"/>
    </customSheetView>
    <customSheetView guid="{A57FA7A2-D613-4CB4-A390-3CAB141D409F}" scale="105" state="hidden">
      <selection activeCell="B1" sqref="B1"/>
    </customSheetView>
    <customSheetView guid="{54863B59-C278-4DB5-9C1C-3A520E929F98}" scale="105" state="hidden">
      <selection activeCell="B1" sqref="B1"/>
    </customSheetView>
    <customSheetView guid="{4678BB01-2F1C-6343-A784-E4537624D67F}" scale="105" state="hidden" showRuler="0" topLeftCell="A2">
      <selection activeCell="B10" sqref="B10"/>
    </customSheetView>
    <customSheetView guid="{211E177F-00B4-45FC-A077-2978117784FC}" scale="105" state="hidden">
      <selection activeCell="B1" sqref="B1"/>
    </customSheetView>
    <customSheetView guid="{6EB9EEAF-1FA0-4880-9AFC-C65C1683DA1A}" scale="105" state="hidden">
      <selection activeCell="B1" sqref="B1"/>
    </customSheetView>
  </customSheetViews>
  <pageMargins left="0.7" right="0.7" top="0.75" bottom="0.75" header="0.3" footer="0.3"/>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6"/>
  <sheetViews>
    <sheetView view="pageBreakPreview" zoomScaleNormal="125" zoomScaleSheetLayoutView="70" zoomScalePageLayoutView="125" workbookViewId="0">
      <selection activeCell="E1" sqref="E1"/>
    </sheetView>
  </sheetViews>
  <sheetFormatPr baseColWidth="10" defaultColWidth="8.83203125" defaultRowHeight="12" x14ac:dyDescent="0"/>
  <cols>
    <col min="1" max="1" width="14" style="56" customWidth="1"/>
    <col min="2" max="2" width="35.6640625" style="517" customWidth="1"/>
    <col min="3" max="3" width="35.6640625" style="255" customWidth="1"/>
    <col min="4" max="4" width="53.5" style="2" customWidth="1"/>
    <col min="5" max="5" width="17.5" style="1" customWidth="1"/>
    <col min="6" max="16384" width="8.83203125" style="1"/>
  </cols>
  <sheetData>
    <row r="1" spans="1:5" ht="18">
      <c r="A1" s="962" t="s">
        <v>837</v>
      </c>
      <c r="B1" s="962"/>
      <c r="C1" s="962"/>
      <c r="D1" s="962"/>
      <c r="E1" s="46"/>
    </row>
    <row r="2" spans="1:5" ht="21" customHeight="1">
      <c r="A2" s="963" t="s">
        <v>525</v>
      </c>
      <c r="B2" s="963"/>
      <c r="C2" s="963"/>
      <c r="D2" s="963"/>
      <c r="E2" s="32"/>
    </row>
    <row r="3" spans="1:5" ht="15.75" customHeight="1">
      <c r="A3" s="627"/>
      <c r="B3" s="746" t="s">
        <v>1153</v>
      </c>
      <c r="C3" s="627"/>
      <c r="D3" s="627"/>
      <c r="E3" s="32"/>
    </row>
    <row r="4" spans="1:5" ht="48.75" customHeight="1">
      <c r="A4" s="964" t="s">
        <v>1152</v>
      </c>
      <c r="B4" s="965"/>
      <c r="C4" s="965"/>
      <c r="D4" s="965"/>
      <c r="E4" s="32"/>
    </row>
    <row r="5" spans="1:5" ht="21" customHeight="1">
      <c r="A5" s="742" t="s">
        <v>8</v>
      </c>
      <c r="B5" s="512" t="s">
        <v>9</v>
      </c>
      <c r="C5" s="743" t="s">
        <v>13</v>
      </c>
      <c r="D5" s="58" t="s">
        <v>29</v>
      </c>
      <c r="E5" s="32"/>
    </row>
    <row r="6" spans="1:5" ht="23" customHeight="1">
      <c r="A6" s="966" t="s">
        <v>988</v>
      </c>
      <c r="B6" s="967"/>
      <c r="C6" s="967"/>
      <c r="D6" s="967"/>
      <c r="E6" s="32"/>
    </row>
    <row r="7" spans="1:5" ht="84">
      <c r="A7" s="707">
        <v>8101</v>
      </c>
      <c r="B7" s="250" t="s">
        <v>839</v>
      </c>
      <c r="C7" s="251" t="s">
        <v>989</v>
      </c>
      <c r="D7" s="708" t="s">
        <v>28</v>
      </c>
      <c r="E7" s="32"/>
    </row>
    <row r="8" spans="1:5" ht="84">
      <c r="A8" s="707">
        <f t="shared" ref="A8:A18" si="0">A7+1</f>
        <v>8102</v>
      </c>
      <c r="B8" s="250" t="s">
        <v>990</v>
      </c>
      <c r="C8" s="251" t="s">
        <v>838</v>
      </c>
      <c r="D8" s="708" t="s">
        <v>28</v>
      </c>
      <c r="E8" s="32"/>
    </row>
    <row r="9" spans="1:5" ht="24">
      <c r="A9" s="707">
        <f t="shared" si="0"/>
        <v>8103</v>
      </c>
      <c r="B9" s="744" t="s">
        <v>526</v>
      </c>
      <c r="C9" s="507" t="s">
        <v>106</v>
      </c>
      <c r="D9" s="708" t="str">
        <f>CONCATENATE("If 2--&gt;",A11)</f>
        <v>If 2--&gt;8105</v>
      </c>
      <c r="E9" s="32"/>
    </row>
    <row r="10" spans="1:5" ht="108">
      <c r="A10" s="707">
        <f t="shared" si="0"/>
        <v>8104</v>
      </c>
      <c r="B10" s="250" t="s">
        <v>527</v>
      </c>
      <c r="C10" s="507" t="s">
        <v>840</v>
      </c>
      <c r="D10" s="508"/>
      <c r="E10" s="32"/>
    </row>
    <row r="11" spans="1:5" ht="96">
      <c r="A11" s="707">
        <f t="shared" si="0"/>
        <v>8105</v>
      </c>
      <c r="B11" s="250" t="s">
        <v>991</v>
      </c>
      <c r="C11" s="741" t="s">
        <v>1183</v>
      </c>
      <c r="D11" s="708" t="s">
        <v>30</v>
      </c>
      <c r="E11" s="32"/>
    </row>
    <row r="12" spans="1:5" ht="48">
      <c r="A12" s="707">
        <f t="shared" si="0"/>
        <v>8106</v>
      </c>
      <c r="B12" s="744" t="s">
        <v>528</v>
      </c>
      <c r="C12" s="507" t="s">
        <v>529</v>
      </c>
      <c r="D12" s="509" t="str">
        <f>CONCATENATE("If 3 --&gt; Q",A14,"
 If 4 --&gt; Q",A15)</f>
        <v>If 3 --&gt; Q8108
 If 4 --&gt; Q8109</v>
      </c>
      <c r="E12" s="745"/>
    </row>
    <row r="13" spans="1:5" ht="48">
      <c r="A13" s="707">
        <f t="shared" si="0"/>
        <v>8107</v>
      </c>
      <c r="B13" s="513" t="s">
        <v>992</v>
      </c>
      <c r="C13" s="507" t="s">
        <v>993</v>
      </c>
      <c r="D13" s="510"/>
      <c r="E13" s="32"/>
    </row>
    <row r="14" spans="1:5" ht="83.25" customHeight="1">
      <c r="A14" s="707">
        <f t="shared" si="0"/>
        <v>8108</v>
      </c>
      <c r="B14" s="744" t="s">
        <v>530</v>
      </c>
      <c r="C14" s="749" t="s">
        <v>1184</v>
      </c>
      <c r="D14" s="708" t="s">
        <v>28</v>
      </c>
      <c r="E14" s="32"/>
    </row>
    <row r="15" spans="1:5" ht="36">
      <c r="A15" s="707">
        <f t="shared" si="0"/>
        <v>8109</v>
      </c>
      <c r="B15" s="744" t="s">
        <v>994</v>
      </c>
      <c r="C15" s="507" t="s">
        <v>109</v>
      </c>
      <c r="D15" s="511" t="str">
        <f>CONCATENATE("Validation:
Automatically determine based on the year of the last marriage in section 2.1 If 2 and Female --&gt; section 8.2; if 2 or and male --&gt; section 10.1")</f>
        <v>Validation:
Automatically determine based on the year of the last marriage in section 2.1 If 2 and Female --&gt; section 8.2; if 2 or and male --&gt; section 10.1</v>
      </c>
      <c r="E15" s="32"/>
    </row>
    <row r="16" spans="1:5" ht="72">
      <c r="A16" s="707">
        <f t="shared" si="0"/>
        <v>8110</v>
      </c>
      <c r="B16" s="744" t="s">
        <v>531</v>
      </c>
      <c r="C16" s="251" t="s">
        <v>1088</v>
      </c>
      <c r="D16" s="708" t="s">
        <v>28</v>
      </c>
      <c r="E16" s="32"/>
    </row>
    <row r="17" spans="1:5" s="751" customFormat="1" ht="60">
      <c r="A17" s="747">
        <f t="shared" si="0"/>
        <v>8111</v>
      </c>
      <c r="B17" s="748" t="s">
        <v>841</v>
      </c>
      <c r="C17" s="749" t="s">
        <v>1089</v>
      </c>
      <c r="D17" s="509" t="s">
        <v>28</v>
      </c>
      <c r="E17" s="49"/>
    </row>
    <row r="18" spans="1:5" s="751" customFormat="1">
      <c r="A18" s="747">
        <f t="shared" si="0"/>
        <v>8112</v>
      </c>
      <c r="B18" s="748" t="s">
        <v>995</v>
      </c>
      <c r="C18" s="749"/>
      <c r="D18" s="750"/>
      <c r="E18" s="49"/>
    </row>
    <row r="19" spans="1:5" s="751" customFormat="1">
      <c r="A19" s="747">
        <f t="shared" ref="A19:A24" si="1">A18+1</f>
        <v>8113</v>
      </c>
      <c r="B19" s="748" t="s">
        <v>995</v>
      </c>
      <c r="C19" s="749"/>
      <c r="D19" s="750"/>
      <c r="E19" s="49"/>
    </row>
    <row r="20" spans="1:5" s="751" customFormat="1" ht="52.5" customHeight="1">
      <c r="A20" s="747">
        <f t="shared" si="1"/>
        <v>8114</v>
      </c>
      <c r="B20" s="748" t="s">
        <v>996</v>
      </c>
      <c r="C20" s="749" t="s">
        <v>532</v>
      </c>
      <c r="D20" s="509" t="s">
        <v>28</v>
      </c>
      <c r="E20" s="49"/>
    </row>
    <row r="21" spans="1:5" s="751" customFormat="1" ht="72">
      <c r="A21" s="747">
        <f t="shared" si="1"/>
        <v>8115</v>
      </c>
      <c r="B21" s="752" t="s">
        <v>1149</v>
      </c>
      <c r="C21" s="749" t="s">
        <v>1185</v>
      </c>
      <c r="D21" s="750" t="str">
        <f>CONCATENATE("Provide numerical textbox
If =0 --&gt;",A23)</f>
        <v>Provide numerical textbox
If =0 --&gt;8117</v>
      </c>
      <c r="E21" s="753"/>
    </row>
    <row r="22" spans="1:5" s="751" customFormat="1">
      <c r="A22" s="747">
        <f t="shared" si="1"/>
        <v>8116</v>
      </c>
      <c r="B22" s="752" t="s">
        <v>995</v>
      </c>
      <c r="C22" s="749"/>
      <c r="D22" s="750"/>
      <c r="E22" s="49"/>
    </row>
    <row r="23" spans="1:5" s="751" customFormat="1" ht="167.25" customHeight="1">
      <c r="A23" s="747">
        <f t="shared" si="1"/>
        <v>8117</v>
      </c>
      <c r="B23" s="752" t="s">
        <v>1150</v>
      </c>
      <c r="C23" s="749" t="s">
        <v>1186</v>
      </c>
      <c r="D23" s="784" t="str">
        <f>CONCATENATE("Provide numerical textbox
If =0 --&gt;",A29)</f>
        <v>Provide numerical textbox
If =0 --&gt;8119</v>
      </c>
      <c r="E23" s="786"/>
    </row>
    <row r="24" spans="1:5" s="751" customFormat="1" ht="26" customHeight="1">
      <c r="A24" s="968">
        <f t="shared" si="1"/>
        <v>8118</v>
      </c>
      <c r="B24" s="969" t="s">
        <v>1151</v>
      </c>
      <c r="C24" s="754" t="s">
        <v>1187</v>
      </c>
      <c r="D24" s="970" t="s">
        <v>28</v>
      </c>
      <c r="E24" s="787"/>
    </row>
    <row r="25" spans="1:5" s="751" customFormat="1" ht="23.25" customHeight="1">
      <c r="A25" s="968"/>
      <c r="B25" s="969"/>
      <c r="C25" s="755" t="s">
        <v>1188</v>
      </c>
      <c r="D25" s="970"/>
      <c r="E25" s="786"/>
    </row>
    <row r="26" spans="1:5" s="751" customFormat="1" ht="23.25" customHeight="1">
      <c r="A26" s="968"/>
      <c r="B26" s="969"/>
      <c r="C26" s="755" t="s">
        <v>1189</v>
      </c>
      <c r="D26" s="970"/>
      <c r="E26" s="786"/>
    </row>
    <row r="27" spans="1:5" s="751" customFormat="1" ht="23.25" customHeight="1">
      <c r="A27" s="968"/>
      <c r="B27" s="969"/>
      <c r="C27" s="755" t="s">
        <v>1190</v>
      </c>
      <c r="D27" s="970"/>
      <c r="E27" s="786"/>
    </row>
    <row r="28" spans="1:5" s="751" customFormat="1" ht="45" customHeight="1">
      <c r="A28" s="968"/>
      <c r="B28" s="969"/>
      <c r="C28" s="749" t="s">
        <v>1170</v>
      </c>
      <c r="D28" s="970"/>
      <c r="E28" s="786"/>
    </row>
    <row r="29" spans="1:5" ht="72">
      <c r="A29" s="707">
        <f>A24+1</f>
        <v>8119</v>
      </c>
      <c r="B29" s="311" t="s">
        <v>533</v>
      </c>
      <c r="C29" s="251" t="s">
        <v>1090</v>
      </c>
      <c r="D29" s="785" t="s">
        <v>80</v>
      </c>
      <c r="E29" s="788"/>
    </row>
    <row r="30" spans="1:5" s="45" customFormat="1" ht="23.25" customHeight="1">
      <c r="A30" s="59"/>
      <c r="B30" s="514"/>
      <c r="C30" s="252"/>
      <c r="D30" s="44"/>
    </row>
    <row r="31" spans="1:5">
      <c r="A31" s="60"/>
      <c r="B31" s="515"/>
      <c r="C31" s="253"/>
      <c r="D31" s="24"/>
    </row>
    <row r="32" spans="1:5">
      <c r="A32" s="60"/>
      <c r="B32" s="515"/>
      <c r="C32" s="253"/>
      <c r="D32" s="24"/>
    </row>
    <row r="33" spans="1:4">
      <c r="A33" s="60"/>
      <c r="B33" s="515"/>
      <c r="C33" s="253"/>
      <c r="D33" s="24"/>
    </row>
    <row r="34" spans="1:4">
      <c r="A34" s="60"/>
      <c r="B34" s="515"/>
      <c r="C34" s="253"/>
      <c r="D34" s="24"/>
    </row>
    <row r="35" spans="1:4">
      <c r="A35" s="60"/>
      <c r="B35" s="515"/>
      <c r="C35" s="253"/>
      <c r="D35" s="24"/>
    </row>
    <row r="36" spans="1:4">
      <c r="A36" s="60"/>
      <c r="B36" s="515"/>
      <c r="C36" s="253"/>
      <c r="D36" s="24"/>
    </row>
    <row r="37" spans="1:4">
      <c r="A37" s="60"/>
      <c r="B37" s="515"/>
      <c r="C37" s="253"/>
      <c r="D37" s="24"/>
    </row>
    <row r="38" spans="1:4">
      <c r="A38" s="60"/>
      <c r="B38" s="515"/>
      <c r="C38" s="253"/>
      <c r="D38" s="24"/>
    </row>
    <row r="39" spans="1:4">
      <c r="A39" s="60"/>
      <c r="B39" s="515"/>
      <c r="C39" s="253"/>
      <c r="D39" s="24"/>
    </row>
    <row r="40" spans="1:4">
      <c r="A40" s="60"/>
      <c r="B40" s="515"/>
      <c r="C40" s="253"/>
      <c r="D40" s="24"/>
    </row>
    <row r="41" spans="1:4">
      <c r="A41" s="60"/>
      <c r="B41" s="515"/>
      <c r="C41" s="253"/>
      <c r="D41" s="24"/>
    </row>
    <row r="42" spans="1:4">
      <c r="A42" s="60"/>
      <c r="B42" s="515"/>
      <c r="C42" s="253"/>
      <c r="D42" s="24"/>
    </row>
    <row r="43" spans="1:4">
      <c r="A43" s="61"/>
      <c r="B43" s="516"/>
      <c r="C43" s="254"/>
      <c r="D43" s="29"/>
    </row>
    <row r="44" spans="1:4">
      <c r="A44" s="61"/>
      <c r="B44" s="516"/>
      <c r="C44" s="254"/>
      <c r="D44" s="29"/>
    </row>
    <row r="45" spans="1:4">
      <c r="A45" s="61"/>
      <c r="B45" s="516"/>
      <c r="C45" s="254"/>
      <c r="D45" s="29"/>
    </row>
    <row r="46" spans="1:4">
      <c r="A46" s="61"/>
      <c r="B46" s="516"/>
      <c r="C46" s="254"/>
      <c r="D46" s="29"/>
    </row>
    <row r="47" spans="1:4">
      <c r="A47" s="61"/>
      <c r="B47" s="516"/>
      <c r="C47" s="254"/>
      <c r="D47" s="29"/>
    </row>
    <row r="48" spans="1:4">
      <c r="A48" s="61"/>
      <c r="B48" s="516"/>
      <c r="C48" s="254"/>
      <c r="D48" s="29"/>
    </row>
    <row r="49" spans="1:4">
      <c r="A49" s="61"/>
      <c r="B49" s="516"/>
      <c r="C49" s="254"/>
      <c r="D49" s="29"/>
    </row>
    <row r="50" spans="1:4">
      <c r="A50" s="61"/>
      <c r="B50" s="516"/>
      <c r="C50" s="254"/>
      <c r="D50" s="29"/>
    </row>
    <row r="51" spans="1:4">
      <c r="A51" s="61"/>
      <c r="B51" s="516"/>
      <c r="C51" s="254"/>
      <c r="D51" s="29"/>
    </row>
    <row r="52" spans="1:4">
      <c r="A52" s="61"/>
      <c r="B52" s="516"/>
      <c r="C52" s="254"/>
      <c r="D52" s="29"/>
    </row>
    <row r="53" spans="1:4">
      <c r="A53" s="61"/>
      <c r="B53" s="516"/>
      <c r="C53" s="254"/>
      <c r="D53" s="29"/>
    </row>
    <row r="54" spans="1:4">
      <c r="A54" s="61"/>
      <c r="B54" s="516"/>
      <c r="C54" s="254"/>
      <c r="D54" s="29"/>
    </row>
    <row r="55" spans="1:4">
      <c r="A55" s="61"/>
      <c r="B55" s="516"/>
      <c r="C55" s="254"/>
      <c r="D55" s="29"/>
    </row>
    <row r="56" spans="1:4">
      <c r="A56" s="61"/>
      <c r="B56" s="516"/>
      <c r="C56" s="254"/>
      <c r="D56" s="29"/>
    </row>
    <row r="57" spans="1:4">
      <c r="A57" s="61"/>
      <c r="B57" s="516"/>
      <c r="C57" s="254"/>
      <c r="D57" s="29"/>
    </row>
    <row r="58" spans="1:4">
      <c r="A58" s="61"/>
      <c r="B58" s="516"/>
      <c r="C58" s="254"/>
      <c r="D58" s="29"/>
    </row>
    <row r="59" spans="1:4">
      <c r="A59" s="61"/>
      <c r="B59" s="516"/>
      <c r="C59" s="254"/>
      <c r="D59" s="29"/>
    </row>
    <row r="60" spans="1:4">
      <c r="A60" s="61"/>
      <c r="B60" s="516"/>
      <c r="C60" s="254"/>
      <c r="D60" s="29"/>
    </row>
    <row r="61" spans="1:4">
      <c r="A61" s="61"/>
      <c r="B61" s="516"/>
      <c r="C61" s="254"/>
      <c r="D61" s="29"/>
    </row>
    <row r="62" spans="1:4">
      <c r="A62" s="61"/>
      <c r="B62" s="516"/>
      <c r="C62" s="254"/>
      <c r="D62" s="29"/>
    </row>
    <row r="63" spans="1:4">
      <c r="A63" s="61"/>
      <c r="B63" s="516"/>
      <c r="C63" s="254"/>
      <c r="D63" s="29"/>
    </row>
    <row r="64" spans="1:4">
      <c r="A64" s="61"/>
      <c r="B64" s="516"/>
      <c r="C64" s="254"/>
      <c r="D64" s="29"/>
    </row>
    <row r="65" spans="1:4">
      <c r="A65" s="61"/>
      <c r="B65" s="516"/>
      <c r="C65" s="254"/>
      <c r="D65" s="29"/>
    </row>
    <row r="66" spans="1:4">
      <c r="A66" s="61"/>
      <c r="B66" s="516"/>
      <c r="C66" s="254"/>
      <c r="D66" s="29"/>
    </row>
  </sheetData>
  <customSheetViews>
    <customSheetView guid="{31A12346-0F01-1349-8588-78911923E3FD}" showPageBreaks="1" printArea="1">
      <selection activeCell="E1" sqref="E1"/>
      <pageSetup paperSize="9" scale="28" fitToWidth="5" orientation="portrait"/>
      <headerFooter alignWithMargins="0"/>
    </customSheetView>
    <customSheetView guid="{A57FA7A2-D613-4CB4-A390-3CAB141D409F}" scale="90" showPageBreaks="1" printArea="1" view="pageBreakPreview">
      <selection activeCell="A5" sqref="A5"/>
      <rowBreaks count="1" manualBreakCount="1">
        <brk id="18" max="3" man="1"/>
      </rowBreaks>
      <pageSetup paperSize="9" scale="70" fitToHeight="2" orientation="portrait"/>
      <headerFooter alignWithMargins="0"/>
    </customSheetView>
    <customSheetView guid="{54863B59-C278-4DB5-9C1C-3A520E929F98}" scale="70" showPageBreaks="1" printArea="1" view="pageBreakPreview" topLeftCell="A11">
      <selection activeCell="B14" sqref="B14"/>
      <rowBreaks count="1" manualBreakCount="1">
        <brk id="18" max="3" man="1"/>
      </rowBreaks>
      <pageSetup paperSize="9" scale="70" fitToHeight="2" orientation="portrait"/>
      <headerFooter alignWithMargins="0"/>
    </customSheetView>
    <customSheetView guid="{4678BB01-2F1C-6343-A784-E4537624D67F}" showPageBreaks="1" printArea="1" showRuler="0">
      <selection activeCell="E1" sqref="E1"/>
      <pageSetup paperSize="9" scale="28" fitToWidth="5" orientation="portrait"/>
      <headerFooter alignWithMargins="0"/>
    </customSheetView>
    <customSheetView guid="{211E177F-00B4-45FC-A077-2978117784FC}" scale="90" showPageBreaks="1" printArea="1" view="pageBreakPreview">
      <selection activeCell="A5" sqref="A5"/>
      <rowBreaks count="1" manualBreakCount="1">
        <brk id="18" max="3" man="1"/>
      </rowBreaks>
      <pageSetup paperSize="9" scale="70" fitToHeight="2" orientation="portrait"/>
      <headerFooter alignWithMargins="0"/>
    </customSheetView>
    <customSheetView guid="{6EB9EEAF-1FA0-4880-9AFC-C65C1683DA1A}" scale="90" showPageBreaks="1" printArea="1" view="pageBreakPreview">
      <selection activeCell="G17" sqref="G17"/>
      <rowBreaks count="1" manualBreakCount="1">
        <brk id="18" max="3" man="1"/>
      </rowBreaks>
      <pageSetup paperSize="9" scale="70" fitToHeight="2" orientation="portrait"/>
      <headerFooter alignWithMargins="0"/>
    </customSheetView>
  </customSheetViews>
  <mergeCells count="7">
    <mergeCell ref="A1:D1"/>
    <mergeCell ref="A2:D2"/>
    <mergeCell ref="A4:D4"/>
    <mergeCell ref="A6:D6"/>
    <mergeCell ref="A24:A28"/>
    <mergeCell ref="B24:B28"/>
    <mergeCell ref="D24:D28"/>
  </mergeCells>
  <phoneticPr fontId="11" type="noConversion"/>
  <pageMargins left="0.7" right="0.7" top="0.75" bottom="0.75" header="0.3" footer="0.3"/>
  <pageSetup paperSize="9" scale="28" fitToWidth="5" orientation="portrait"/>
  <headerFooter alignWithMargins="0"/>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8" sqref="F18"/>
    </sheetView>
  </sheetViews>
  <sheetFormatPr baseColWidth="10" defaultColWidth="8.83203125" defaultRowHeight="14" x14ac:dyDescent="0"/>
  <sheetData/>
  <customSheetViews>
    <customSheetView guid="{31A12346-0F01-1349-8588-78911923E3FD}" state="hidden">
      <selection activeCell="F18" sqref="F18"/>
    </customSheetView>
    <customSheetView guid="{A57FA7A2-D613-4CB4-A390-3CAB141D409F}" state="hidden">
      <selection activeCell="F18" sqref="F18"/>
    </customSheetView>
    <customSheetView guid="{54863B59-C278-4DB5-9C1C-3A520E929F98}" state="hidden">
      <selection activeCell="F18" sqref="F18"/>
    </customSheetView>
    <customSheetView guid="{211E177F-00B4-45FC-A077-2978117784FC}" state="hidden">
      <selection activeCell="F18" sqref="F18"/>
    </customSheetView>
    <customSheetView guid="{6EB9EEAF-1FA0-4880-9AFC-C65C1683DA1A}" state="hidden">
      <selection activeCell="F18" sqref="F18"/>
    </customSheetView>
  </customSheetViews>
  <pageMargins left="0.7" right="0.7" top="0.75" bottom="0.75" header="0.3" footer="0.3"/>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J125"/>
  <sheetViews>
    <sheetView view="pageBreakPreview" zoomScaleNormal="125" zoomScaleSheetLayoutView="90" zoomScalePageLayoutView="125" workbookViewId="0">
      <selection activeCell="I1" sqref="I1"/>
    </sheetView>
  </sheetViews>
  <sheetFormatPr baseColWidth="10" defaultColWidth="8.83203125" defaultRowHeight="14" x14ac:dyDescent="0"/>
  <cols>
    <col min="1" max="1" width="10.1640625" style="214" customWidth="1"/>
    <col min="2" max="2" width="30.5" style="211" bestFit="1" customWidth="1"/>
    <col min="3" max="3" width="12.5" style="214" customWidth="1"/>
    <col min="4" max="4" width="12.83203125" style="214" customWidth="1"/>
    <col min="5" max="5" width="8.33203125" style="214" customWidth="1"/>
    <col min="6" max="6" width="11.33203125" style="113" customWidth="1"/>
    <col min="7" max="7" width="10" style="113" customWidth="1"/>
    <col min="8" max="8" width="14.83203125" style="113" customWidth="1"/>
    <col min="9" max="9" width="8.83203125" style="1"/>
    <col min="10" max="10" width="4" style="1" customWidth="1"/>
    <col min="11" max="16384" width="8.83203125" style="1"/>
  </cols>
  <sheetData>
    <row r="1" spans="1:10" ht="40">
      <c r="B1" s="684" t="s">
        <v>837</v>
      </c>
      <c r="C1" s="976"/>
      <c r="D1" s="976"/>
      <c r="E1" s="976"/>
      <c r="F1" s="976"/>
    </row>
    <row r="2" spans="1:10" ht="16" customHeight="1">
      <c r="B2" s="518"/>
      <c r="C2" s="518"/>
      <c r="D2" s="628" t="s">
        <v>534</v>
      </c>
      <c r="E2" s="211"/>
      <c r="F2" s="520"/>
      <c r="G2" s="520"/>
      <c r="H2" s="520"/>
      <c r="I2"/>
    </row>
    <row r="3" spans="1:10">
      <c r="A3" s="981" t="s">
        <v>1154</v>
      </c>
      <c r="B3" s="981"/>
      <c r="C3" s="981"/>
      <c r="D3" s="981"/>
      <c r="E3" s="981"/>
      <c r="F3" s="981"/>
      <c r="G3" s="981"/>
      <c r="H3" s="981"/>
      <c r="I3" s="249"/>
    </row>
    <row r="4" spans="1:10" ht="154">
      <c r="A4" s="679"/>
      <c r="B4" s="679"/>
      <c r="C4" s="679"/>
      <c r="D4" s="679"/>
      <c r="E4" s="679"/>
      <c r="F4" s="679"/>
      <c r="G4" s="679"/>
      <c r="H4" s="679" t="s">
        <v>1155</v>
      </c>
      <c r="I4" s="249"/>
    </row>
    <row r="5" spans="1:10" ht="16" customHeight="1">
      <c r="A5" s="257" t="s">
        <v>8</v>
      </c>
      <c r="B5" s="179" t="s">
        <v>9</v>
      </c>
      <c r="C5" s="982" t="s">
        <v>13</v>
      </c>
      <c r="D5" s="982"/>
      <c r="E5" s="982"/>
      <c r="F5" s="983"/>
      <c r="G5" s="983"/>
      <c r="H5" s="983"/>
    </row>
    <row r="6" spans="1:10" ht="54.75" customHeight="1">
      <c r="A6" s="756">
        <v>8201</v>
      </c>
      <c r="B6" s="757" t="s">
        <v>535</v>
      </c>
      <c r="C6" s="984" t="s">
        <v>842</v>
      </c>
      <c r="D6" s="985"/>
      <c r="E6" s="985"/>
      <c r="F6" s="980" t="s">
        <v>81</v>
      </c>
      <c r="G6" s="980"/>
      <c r="H6" s="980"/>
    </row>
    <row r="7" spans="1:10" ht="21" customHeight="1">
      <c r="A7" s="977" t="s">
        <v>648</v>
      </c>
      <c r="B7" s="978"/>
      <c r="C7" s="978"/>
      <c r="D7" s="978"/>
      <c r="E7" s="978"/>
      <c r="F7" s="978"/>
      <c r="G7" s="978"/>
      <c r="H7" s="979"/>
    </row>
    <row r="8" spans="1:10" ht="43.5" customHeight="1">
      <c r="A8" s="756">
        <f>A6+1</f>
        <v>8202</v>
      </c>
      <c r="B8" s="758" t="s">
        <v>1147</v>
      </c>
      <c r="C8" s="971" t="s">
        <v>843</v>
      </c>
      <c r="D8" s="971"/>
      <c r="E8" s="971"/>
      <c r="F8" s="974" t="s">
        <v>28</v>
      </c>
      <c r="G8" s="974"/>
      <c r="H8" s="974"/>
    </row>
    <row r="9" spans="1:10" ht="55.5" customHeight="1">
      <c r="A9" s="756">
        <f>A8+1</f>
        <v>8203</v>
      </c>
      <c r="B9" s="759" t="s">
        <v>1146</v>
      </c>
      <c r="C9" s="972" t="s">
        <v>844</v>
      </c>
      <c r="D9" s="972"/>
      <c r="E9" s="972"/>
      <c r="F9" s="973" t="s">
        <v>28</v>
      </c>
      <c r="G9" s="973"/>
      <c r="H9" s="973"/>
    </row>
    <row r="10" spans="1:10" ht="43.5" customHeight="1">
      <c r="A10" s="259">
        <f>A9+1</f>
        <v>8204</v>
      </c>
      <c r="B10" s="266" t="s">
        <v>536</v>
      </c>
      <c r="C10" s="891" t="s">
        <v>845</v>
      </c>
      <c r="D10" s="891"/>
      <c r="E10" s="891"/>
      <c r="F10" s="975" t="s">
        <v>28</v>
      </c>
      <c r="G10" s="975"/>
      <c r="H10" s="975"/>
    </row>
    <row r="11" spans="1:10" ht="43.5" customHeight="1">
      <c r="A11" s="259">
        <f>A10+1</f>
        <v>8205</v>
      </c>
      <c r="B11" s="266" t="s">
        <v>537</v>
      </c>
      <c r="C11" s="891" t="s">
        <v>846</v>
      </c>
      <c r="D11" s="891"/>
      <c r="E11" s="891"/>
      <c r="F11" s="975" t="s">
        <v>28</v>
      </c>
      <c r="G11" s="975"/>
      <c r="H11" s="975"/>
    </row>
    <row r="12" spans="1:10" s="62" customFormat="1">
      <c r="A12" s="259">
        <f>A11+1</f>
        <v>8206</v>
      </c>
      <c r="B12" s="260">
        <f>A12+1</f>
        <v>8207</v>
      </c>
      <c r="C12" s="260">
        <f>B12+1</f>
        <v>8208</v>
      </c>
      <c r="D12" s="260">
        <f>C12+1</f>
        <v>8209</v>
      </c>
      <c r="E12" s="260">
        <v>8210</v>
      </c>
      <c r="F12" s="137">
        <f>E12+1</f>
        <v>8211</v>
      </c>
      <c r="G12" s="137">
        <f>F12+1</f>
        <v>8212</v>
      </c>
      <c r="H12" s="137">
        <v>8213</v>
      </c>
      <c r="I12" s="63"/>
      <c r="J12" s="63"/>
    </row>
    <row r="13" spans="1:10" ht="100" customHeight="1">
      <c r="A13" s="261" t="s">
        <v>538</v>
      </c>
      <c r="B13" s="519" t="s">
        <v>847</v>
      </c>
      <c r="C13" s="261" t="s">
        <v>539</v>
      </c>
      <c r="D13" s="262" t="s">
        <v>985</v>
      </c>
      <c r="E13" s="261" t="s">
        <v>986</v>
      </c>
      <c r="F13" s="261" t="s">
        <v>541</v>
      </c>
      <c r="G13" s="261" t="s">
        <v>987</v>
      </c>
      <c r="H13" s="694" t="s">
        <v>1103</v>
      </c>
      <c r="I13" s="30"/>
      <c r="J13" s="30"/>
    </row>
    <row r="14" spans="1:10" ht="127" customHeight="1">
      <c r="A14" s="263" t="s">
        <v>33</v>
      </c>
      <c r="B14" s="264"/>
      <c r="C14" s="316" t="s">
        <v>848</v>
      </c>
      <c r="D14" s="316" t="s">
        <v>540</v>
      </c>
      <c r="E14" s="247" t="s">
        <v>849</v>
      </c>
      <c r="F14" s="316" t="s">
        <v>542</v>
      </c>
      <c r="G14" s="316" t="s">
        <v>542</v>
      </c>
      <c r="H14" s="301"/>
      <c r="I14" s="31"/>
      <c r="J14" s="31"/>
    </row>
    <row r="15" spans="1:10" customFormat="1">
      <c r="A15" s="264" t="s">
        <v>34</v>
      </c>
      <c r="B15" s="269" t="s">
        <v>82</v>
      </c>
      <c r="C15" s="267"/>
      <c r="D15" s="267"/>
      <c r="E15" s="267"/>
      <c r="F15" s="268"/>
      <c r="G15" s="268"/>
      <c r="H15" s="268"/>
    </row>
    <row r="16" spans="1:10" customFormat="1">
      <c r="A16" s="265"/>
      <c r="B16" s="248"/>
      <c r="C16" s="265"/>
      <c r="D16" s="265"/>
      <c r="E16" s="265"/>
      <c r="F16" s="67"/>
      <c r="G16" s="67"/>
      <c r="H16" s="67"/>
    </row>
    <row r="17" spans="1:8" customFormat="1">
      <c r="A17" s="265"/>
      <c r="B17" s="248"/>
      <c r="C17" s="265"/>
      <c r="D17" s="265"/>
      <c r="E17" s="265"/>
      <c r="F17" s="67"/>
      <c r="G17" s="67"/>
      <c r="H17" s="67"/>
    </row>
    <row r="18" spans="1:8" customFormat="1">
      <c r="A18" s="265"/>
      <c r="B18" s="248"/>
      <c r="C18" s="265"/>
      <c r="D18" s="265"/>
      <c r="E18" s="265"/>
      <c r="F18" s="67"/>
      <c r="G18" s="67"/>
      <c r="H18" s="67"/>
    </row>
    <row r="19" spans="1:8" customFormat="1">
      <c r="A19" s="265"/>
      <c r="B19" s="248"/>
      <c r="C19" s="265"/>
      <c r="D19" s="265"/>
      <c r="E19" s="265"/>
      <c r="F19" s="67"/>
      <c r="G19" s="67"/>
      <c r="H19" s="67"/>
    </row>
    <row r="20" spans="1:8" customFormat="1">
      <c r="A20" s="265"/>
      <c r="B20" s="248"/>
      <c r="C20" s="265"/>
      <c r="D20" s="265"/>
      <c r="E20" s="265"/>
      <c r="F20" s="67"/>
      <c r="G20" s="67"/>
      <c r="H20" s="67"/>
    </row>
    <row r="21" spans="1:8" customFormat="1">
      <c r="A21" s="265"/>
      <c r="B21" s="248"/>
      <c r="C21" s="265"/>
      <c r="D21" s="265"/>
      <c r="E21" s="265"/>
      <c r="F21" s="67"/>
      <c r="G21" s="67"/>
      <c r="H21" s="67"/>
    </row>
    <row r="22" spans="1:8" customFormat="1">
      <c r="A22" s="265"/>
      <c r="B22" s="248"/>
      <c r="C22" s="265"/>
      <c r="D22" s="265"/>
      <c r="E22" s="265"/>
      <c r="F22" s="67"/>
      <c r="G22" s="67"/>
      <c r="H22" s="67"/>
    </row>
    <row r="23" spans="1:8" customFormat="1" ht="102" customHeight="1">
      <c r="A23" s="265"/>
      <c r="B23" s="248"/>
      <c r="C23" s="265"/>
      <c r="D23" s="265"/>
      <c r="E23" s="265"/>
      <c r="F23" s="67"/>
      <c r="G23" s="67"/>
      <c r="H23" s="67"/>
    </row>
    <row r="24" spans="1:8" customFormat="1">
      <c r="A24" s="265"/>
      <c r="B24" s="248"/>
      <c r="C24" s="265"/>
      <c r="D24" s="265"/>
      <c r="E24" s="265"/>
      <c r="F24" s="67"/>
      <c r="G24" s="67"/>
      <c r="H24" s="67"/>
    </row>
    <row r="25" spans="1:8" customFormat="1">
      <c r="A25" s="265"/>
      <c r="B25" s="248"/>
      <c r="C25" s="265"/>
      <c r="D25" s="265"/>
      <c r="E25" s="265"/>
      <c r="F25" s="67"/>
      <c r="G25" s="67"/>
      <c r="H25" s="67"/>
    </row>
    <row r="26" spans="1:8" customFormat="1">
      <c r="A26" s="265"/>
      <c r="B26" s="248"/>
      <c r="C26" s="265"/>
      <c r="D26" s="265"/>
      <c r="E26" s="265"/>
      <c r="F26" s="67"/>
      <c r="G26" s="67"/>
      <c r="H26" s="67"/>
    </row>
    <row r="27" spans="1:8" customFormat="1">
      <c r="A27" s="265"/>
      <c r="B27" s="248"/>
      <c r="C27" s="265"/>
      <c r="D27" s="265"/>
      <c r="E27" s="265"/>
      <c r="F27" s="67"/>
      <c r="G27" s="67"/>
      <c r="H27" s="67"/>
    </row>
    <row r="28" spans="1:8" customFormat="1">
      <c r="A28" s="265"/>
      <c r="B28" s="248"/>
      <c r="C28" s="265"/>
      <c r="D28" s="265"/>
      <c r="E28" s="265"/>
      <c r="F28" s="67"/>
      <c r="G28" s="67"/>
      <c r="H28" s="67"/>
    </row>
    <row r="29" spans="1:8" customFormat="1">
      <c r="A29" s="265"/>
      <c r="B29" s="248"/>
      <c r="C29" s="265"/>
      <c r="D29" s="265"/>
      <c r="E29" s="265"/>
      <c r="F29" s="67"/>
      <c r="G29" s="67"/>
      <c r="H29" s="67"/>
    </row>
    <row r="30" spans="1:8" customFormat="1">
      <c r="A30" s="265"/>
      <c r="B30" s="248"/>
      <c r="C30" s="265"/>
      <c r="D30" s="265"/>
      <c r="E30" s="265"/>
      <c r="F30" s="67"/>
      <c r="G30" s="67"/>
      <c r="H30" s="67"/>
    </row>
    <row r="31" spans="1:8" customFormat="1">
      <c r="A31" s="265"/>
      <c r="B31" s="248"/>
      <c r="C31" s="265"/>
      <c r="D31" s="265"/>
      <c r="E31" s="265"/>
      <c r="F31" s="67"/>
      <c r="G31" s="67"/>
      <c r="H31" s="67"/>
    </row>
    <row r="32" spans="1:8" customFormat="1">
      <c r="A32" s="265"/>
      <c r="B32" s="248"/>
      <c r="C32" s="265"/>
      <c r="D32" s="265"/>
      <c r="E32" s="265"/>
      <c r="F32" s="67"/>
      <c r="G32" s="67"/>
      <c r="H32" s="67"/>
    </row>
    <row r="33" spans="1:8" customFormat="1">
      <c r="A33" s="265"/>
      <c r="B33" s="248"/>
      <c r="C33" s="265"/>
      <c r="D33" s="265"/>
      <c r="E33" s="265"/>
      <c r="F33" s="67"/>
      <c r="G33" s="67"/>
      <c r="H33" s="67"/>
    </row>
    <row r="34" spans="1:8" customFormat="1">
      <c r="A34" s="265"/>
      <c r="B34" s="248"/>
      <c r="C34" s="265"/>
      <c r="D34" s="265"/>
      <c r="E34" s="265"/>
      <c r="F34" s="67"/>
      <c r="G34" s="67"/>
      <c r="H34" s="67"/>
    </row>
    <row r="35" spans="1:8" customFormat="1">
      <c r="A35" s="265"/>
      <c r="B35" s="248"/>
      <c r="C35" s="265"/>
      <c r="D35" s="265"/>
      <c r="E35" s="265"/>
      <c r="F35" s="67"/>
      <c r="G35" s="67"/>
      <c r="H35" s="67"/>
    </row>
    <row r="36" spans="1:8" customFormat="1">
      <c r="A36" s="265"/>
      <c r="B36" s="248"/>
      <c r="C36" s="265"/>
      <c r="D36" s="265"/>
      <c r="E36" s="265"/>
      <c r="F36" s="67"/>
      <c r="G36" s="67"/>
      <c r="H36" s="67"/>
    </row>
    <row r="37" spans="1:8" customFormat="1">
      <c r="A37" s="265"/>
      <c r="B37" s="248"/>
      <c r="C37" s="265"/>
      <c r="D37" s="265"/>
      <c r="E37" s="265"/>
      <c r="F37" s="67"/>
      <c r="G37" s="67"/>
      <c r="H37" s="67"/>
    </row>
    <row r="38" spans="1:8" customFormat="1">
      <c r="A38" s="265"/>
      <c r="B38" s="248"/>
      <c r="C38" s="265"/>
      <c r="D38" s="265"/>
      <c r="E38" s="265"/>
      <c r="F38" s="67"/>
      <c r="G38" s="67"/>
      <c r="H38" s="67"/>
    </row>
    <row r="39" spans="1:8" customFormat="1">
      <c r="A39" s="265"/>
      <c r="B39" s="248"/>
      <c r="C39" s="265"/>
      <c r="D39" s="265"/>
      <c r="E39" s="265"/>
      <c r="F39" s="67"/>
      <c r="G39" s="67"/>
      <c r="H39" s="67"/>
    </row>
    <row r="40" spans="1:8" customFormat="1">
      <c r="A40" s="265"/>
      <c r="B40" s="248"/>
      <c r="C40" s="265"/>
      <c r="D40" s="265"/>
      <c r="E40" s="265"/>
      <c r="F40" s="67"/>
      <c r="G40" s="67"/>
      <c r="H40" s="67"/>
    </row>
    <row r="41" spans="1:8" customFormat="1">
      <c r="A41" s="265"/>
      <c r="B41" s="248"/>
      <c r="C41" s="265"/>
      <c r="D41" s="265"/>
      <c r="E41" s="265"/>
      <c r="F41" s="67"/>
      <c r="G41" s="67"/>
      <c r="H41" s="67"/>
    </row>
    <row r="42" spans="1:8" customFormat="1">
      <c r="A42" s="265"/>
      <c r="B42" s="248"/>
      <c r="C42" s="265"/>
      <c r="D42" s="265"/>
      <c r="E42" s="265"/>
      <c r="F42" s="67"/>
      <c r="G42" s="67"/>
      <c r="H42" s="67"/>
    </row>
    <row r="43" spans="1:8" customFormat="1">
      <c r="A43" s="265"/>
      <c r="B43" s="248"/>
      <c r="C43" s="265"/>
      <c r="D43" s="265"/>
      <c r="E43" s="265"/>
      <c r="F43" s="67"/>
      <c r="G43" s="67"/>
      <c r="H43" s="67"/>
    </row>
    <row r="44" spans="1:8" customFormat="1">
      <c r="A44" s="265"/>
      <c r="B44" s="248"/>
      <c r="C44" s="265"/>
      <c r="D44" s="265"/>
      <c r="E44" s="265"/>
      <c r="F44" s="67"/>
      <c r="G44" s="67"/>
      <c r="H44" s="67"/>
    </row>
    <row r="45" spans="1:8" customFormat="1">
      <c r="A45" s="265"/>
      <c r="B45" s="248"/>
      <c r="C45" s="265"/>
      <c r="D45" s="265"/>
      <c r="E45" s="265"/>
      <c r="F45" s="67"/>
      <c r="G45" s="67"/>
      <c r="H45" s="67"/>
    </row>
    <row r="46" spans="1:8" customFormat="1">
      <c r="A46" s="265"/>
      <c r="B46" s="248"/>
      <c r="C46" s="265"/>
      <c r="D46" s="265"/>
      <c r="E46" s="265"/>
      <c r="F46" s="67"/>
      <c r="G46" s="67"/>
      <c r="H46" s="67"/>
    </row>
    <row r="47" spans="1:8" customFormat="1">
      <c r="A47" s="265"/>
      <c r="B47" s="248"/>
      <c r="C47" s="265"/>
      <c r="D47" s="265"/>
      <c r="E47" s="265"/>
      <c r="F47" s="67"/>
      <c r="G47" s="67"/>
      <c r="H47" s="67"/>
    </row>
    <row r="48" spans="1:8" customFormat="1">
      <c r="A48" s="265"/>
      <c r="B48" s="248"/>
      <c r="C48" s="265"/>
      <c r="D48" s="265"/>
      <c r="E48" s="265"/>
      <c r="F48" s="67"/>
      <c r="G48" s="67"/>
      <c r="H48" s="67"/>
    </row>
    <row r="49" spans="1:8" customFormat="1">
      <c r="A49" s="265"/>
      <c r="B49" s="248"/>
      <c r="C49" s="265"/>
      <c r="D49" s="265"/>
      <c r="E49" s="265"/>
      <c r="F49" s="67"/>
      <c r="G49" s="67"/>
      <c r="H49" s="67"/>
    </row>
    <row r="50" spans="1:8" customFormat="1">
      <c r="A50" s="265"/>
      <c r="B50" s="248"/>
      <c r="C50" s="265"/>
      <c r="D50" s="265"/>
      <c r="E50" s="265"/>
      <c r="F50" s="67"/>
      <c r="G50" s="67"/>
      <c r="H50" s="67"/>
    </row>
    <row r="51" spans="1:8" customFormat="1">
      <c r="A51" s="265"/>
      <c r="B51" s="248"/>
      <c r="C51" s="265"/>
      <c r="D51" s="265"/>
      <c r="E51" s="265"/>
      <c r="F51" s="67"/>
      <c r="G51" s="67"/>
      <c r="H51" s="67"/>
    </row>
    <row r="52" spans="1:8" customFormat="1">
      <c r="A52" s="265"/>
      <c r="B52" s="248"/>
      <c r="C52" s="265"/>
      <c r="D52" s="265"/>
      <c r="E52" s="265"/>
      <c r="F52" s="67"/>
      <c r="G52" s="67"/>
      <c r="H52" s="67"/>
    </row>
    <row r="53" spans="1:8" customFormat="1">
      <c r="A53" s="265"/>
      <c r="B53" s="248"/>
      <c r="C53" s="265"/>
      <c r="D53" s="265"/>
      <c r="E53" s="265"/>
      <c r="F53" s="67"/>
      <c r="G53" s="67"/>
      <c r="H53" s="67"/>
    </row>
    <row r="54" spans="1:8" customFormat="1">
      <c r="A54" s="265"/>
      <c r="B54" s="248"/>
      <c r="C54" s="265"/>
      <c r="D54" s="265"/>
      <c r="E54" s="265"/>
      <c r="F54" s="67"/>
      <c r="G54" s="67"/>
      <c r="H54" s="67"/>
    </row>
    <row r="55" spans="1:8" customFormat="1">
      <c r="A55" s="265"/>
      <c r="B55" s="248"/>
      <c r="C55" s="265"/>
      <c r="D55" s="265"/>
      <c r="E55" s="265"/>
      <c r="F55" s="67"/>
      <c r="G55" s="67"/>
      <c r="H55" s="67"/>
    </row>
    <row r="56" spans="1:8" customFormat="1">
      <c r="A56" s="265"/>
      <c r="B56" s="248"/>
      <c r="C56" s="265"/>
      <c r="D56" s="265"/>
      <c r="E56" s="265"/>
      <c r="F56" s="67"/>
      <c r="G56" s="67"/>
      <c r="H56" s="67"/>
    </row>
    <row r="57" spans="1:8" customFormat="1" ht="102" customHeight="1">
      <c r="A57" s="265"/>
      <c r="B57" s="248"/>
      <c r="C57" s="265"/>
      <c r="D57" s="265"/>
      <c r="E57" s="265"/>
      <c r="F57" s="67"/>
      <c r="G57" s="67"/>
      <c r="H57" s="67"/>
    </row>
    <row r="58" spans="1:8" customFormat="1">
      <c r="A58" s="265"/>
      <c r="B58" s="248"/>
      <c r="C58" s="265"/>
      <c r="D58" s="265"/>
      <c r="E58" s="265"/>
      <c r="F58" s="67"/>
      <c r="G58" s="67"/>
      <c r="H58" s="67"/>
    </row>
    <row r="59" spans="1:8" customFormat="1">
      <c r="A59" s="265"/>
      <c r="B59" s="248"/>
      <c r="C59" s="265"/>
      <c r="D59" s="265"/>
      <c r="E59" s="265"/>
      <c r="F59" s="67"/>
      <c r="G59" s="67"/>
      <c r="H59" s="67"/>
    </row>
    <row r="60" spans="1:8" customFormat="1">
      <c r="A60" s="265"/>
      <c r="B60" s="248"/>
      <c r="C60" s="265"/>
      <c r="D60" s="265"/>
      <c r="E60" s="265"/>
      <c r="F60" s="67"/>
      <c r="G60" s="67"/>
      <c r="H60" s="67"/>
    </row>
    <row r="61" spans="1:8" customFormat="1">
      <c r="A61" s="265"/>
      <c r="B61" s="248"/>
      <c r="C61" s="265"/>
      <c r="D61" s="265"/>
      <c r="E61" s="265"/>
      <c r="F61" s="67"/>
      <c r="G61" s="67"/>
      <c r="H61" s="67"/>
    </row>
    <row r="62" spans="1:8" customFormat="1">
      <c r="A62" s="265"/>
      <c r="B62" s="248"/>
      <c r="C62" s="265"/>
      <c r="D62" s="265"/>
      <c r="E62" s="265"/>
      <c r="F62" s="67"/>
      <c r="G62" s="67"/>
      <c r="H62" s="67"/>
    </row>
    <row r="63" spans="1:8" customFormat="1">
      <c r="A63" s="265"/>
      <c r="B63" s="248"/>
      <c r="C63" s="265"/>
      <c r="D63" s="265"/>
      <c r="E63" s="265"/>
      <c r="F63" s="67"/>
      <c r="G63" s="67"/>
      <c r="H63" s="67"/>
    </row>
    <row r="64" spans="1:8" customFormat="1">
      <c r="A64" s="265"/>
      <c r="B64" s="248"/>
      <c r="C64" s="265"/>
      <c r="D64" s="265"/>
      <c r="E64" s="265"/>
      <c r="F64" s="67"/>
      <c r="G64" s="67"/>
      <c r="H64" s="67"/>
    </row>
    <row r="65" spans="1:8" customFormat="1">
      <c r="A65" s="265"/>
      <c r="B65" s="248"/>
      <c r="C65" s="265"/>
      <c r="D65" s="265"/>
      <c r="E65" s="265"/>
      <c r="F65" s="67"/>
      <c r="G65" s="67"/>
      <c r="H65" s="67"/>
    </row>
    <row r="66" spans="1:8" customFormat="1">
      <c r="A66" s="265"/>
      <c r="B66" s="248"/>
      <c r="C66" s="265"/>
      <c r="D66" s="265"/>
      <c r="E66" s="265"/>
      <c r="F66" s="67"/>
      <c r="G66" s="67"/>
      <c r="H66" s="67"/>
    </row>
    <row r="67" spans="1:8" customFormat="1">
      <c r="A67" s="265"/>
      <c r="B67" s="248"/>
      <c r="C67" s="265"/>
      <c r="D67" s="265"/>
      <c r="E67" s="265"/>
      <c r="F67" s="67"/>
      <c r="G67" s="67"/>
      <c r="H67" s="67"/>
    </row>
    <row r="68" spans="1:8" customFormat="1">
      <c r="A68" s="265"/>
      <c r="B68" s="248"/>
      <c r="C68" s="265"/>
      <c r="D68" s="265"/>
      <c r="E68" s="265"/>
      <c r="F68" s="67"/>
      <c r="G68" s="67"/>
      <c r="H68" s="67"/>
    </row>
    <row r="69" spans="1:8" customFormat="1">
      <c r="A69" s="265"/>
      <c r="B69" s="248"/>
      <c r="C69" s="265"/>
      <c r="D69" s="265"/>
      <c r="E69" s="265"/>
      <c r="F69" s="67"/>
      <c r="G69" s="67"/>
      <c r="H69" s="67"/>
    </row>
    <row r="70" spans="1:8" customFormat="1">
      <c r="A70" s="265"/>
      <c r="B70" s="248"/>
      <c r="C70" s="265"/>
      <c r="D70" s="265"/>
      <c r="E70" s="265"/>
      <c r="F70" s="67"/>
      <c r="G70" s="67"/>
      <c r="H70" s="67"/>
    </row>
    <row r="71" spans="1:8" customFormat="1">
      <c r="A71" s="265"/>
      <c r="B71" s="248"/>
      <c r="C71" s="265"/>
      <c r="D71" s="265"/>
      <c r="E71" s="265"/>
      <c r="F71" s="67"/>
      <c r="G71" s="67"/>
      <c r="H71" s="67"/>
    </row>
    <row r="72" spans="1:8" customFormat="1">
      <c r="A72" s="265"/>
      <c r="B72" s="248"/>
      <c r="C72" s="265"/>
      <c r="D72" s="265"/>
      <c r="E72" s="265"/>
      <c r="F72" s="67"/>
      <c r="G72" s="67"/>
      <c r="H72" s="67"/>
    </row>
    <row r="73" spans="1:8" customFormat="1">
      <c r="A73" s="265"/>
      <c r="B73" s="248"/>
      <c r="C73" s="265"/>
      <c r="D73" s="265"/>
      <c r="E73" s="265"/>
      <c r="F73" s="67"/>
      <c r="G73" s="67"/>
      <c r="H73" s="67"/>
    </row>
    <row r="74" spans="1:8" customFormat="1">
      <c r="A74" s="265"/>
      <c r="B74" s="248"/>
      <c r="C74" s="265"/>
      <c r="D74" s="265"/>
      <c r="E74" s="265"/>
      <c r="F74" s="67"/>
      <c r="G74" s="67"/>
      <c r="H74" s="67"/>
    </row>
    <row r="75" spans="1:8" customFormat="1">
      <c r="A75" s="265"/>
      <c r="B75" s="248"/>
      <c r="C75" s="265"/>
      <c r="D75" s="265"/>
      <c r="E75" s="265"/>
      <c r="F75" s="67"/>
      <c r="G75" s="67"/>
      <c r="H75" s="67"/>
    </row>
    <row r="76" spans="1:8" customFormat="1">
      <c r="A76" s="265"/>
      <c r="B76" s="248"/>
      <c r="C76" s="265"/>
      <c r="D76" s="265"/>
      <c r="E76" s="265"/>
      <c r="F76" s="67"/>
      <c r="G76" s="67"/>
      <c r="H76" s="67"/>
    </row>
    <row r="77" spans="1:8" customFormat="1">
      <c r="A77" s="265"/>
      <c r="B77" s="248"/>
      <c r="C77" s="265"/>
      <c r="D77" s="265"/>
      <c r="E77" s="265"/>
      <c r="F77" s="67"/>
      <c r="G77" s="67"/>
      <c r="H77" s="67"/>
    </row>
    <row r="78" spans="1:8" customFormat="1">
      <c r="A78" s="265"/>
      <c r="B78" s="248"/>
      <c r="C78" s="265"/>
      <c r="D78" s="265"/>
      <c r="E78" s="265"/>
      <c r="F78" s="67"/>
      <c r="G78" s="67"/>
      <c r="H78" s="67"/>
    </row>
    <row r="79" spans="1:8" customFormat="1">
      <c r="A79" s="265"/>
      <c r="B79" s="248"/>
      <c r="C79" s="265"/>
      <c r="D79" s="265"/>
      <c r="E79" s="265"/>
      <c r="F79" s="67"/>
      <c r="G79" s="67"/>
      <c r="H79" s="67"/>
    </row>
    <row r="80" spans="1:8" customFormat="1">
      <c r="A80" s="265"/>
      <c r="B80" s="248"/>
      <c r="C80" s="265"/>
      <c r="D80" s="265"/>
      <c r="E80" s="265"/>
      <c r="F80" s="67"/>
      <c r="G80" s="67"/>
      <c r="H80" s="67"/>
    </row>
    <row r="81" spans="1:8" customFormat="1">
      <c r="A81" s="265"/>
      <c r="B81" s="248"/>
      <c r="C81" s="265"/>
      <c r="D81" s="265"/>
      <c r="E81" s="265"/>
      <c r="F81" s="67"/>
      <c r="G81" s="67"/>
      <c r="H81" s="67"/>
    </row>
    <row r="82" spans="1:8" customFormat="1">
      <c r="A82" s="265"/>
      <c r="B82" s="248"/>
      <c r="C82" s="265"/>
      <c r="D82" s="265"/>
      <c r="E82" s="265"/>
      <c r="F82" s="67"/>
      <c r="G82" s="67"/>
      <c r="H82" s="67"/>
    </row>
    <row r="83" spans="1:8" customFormat="1">
      <c r="A83" s="265"/>
      <c r="B83" s="248"/>
      <c r="C83" s="265"/>
      <c r="D83" s="265"/>
      <c r="E83" s="265"/>
      <c r="F83" s="67"/>
      <c r="G83" s="67"/>
      <c r="H83" s="67"/>
    </row>
    <row r="84" spans="1:8" customFormat="1">
      <c r="A84" s="265"/>
      <c r="B84" s="248"/>
      <c r="C84" s="265"/>
      <c r="D84" s="265"/>
      <c r="E84" s="265"/>
      <c r="F84" s="67"/>
      <c r="G84" s="67"/>
      <c r="H84" s="67"/>
    </row>
    <row r="85" spans="1:8" customFormat="1">
      <c r="A85" s="265"/>
      <c r="B85" s="248"/>
      <c r="C85" s="265"/>
      <c r="D85" s="265"/>
      <c r="E85" s="265"/>
      <c r="F85" s="67"/>
      <c r="G85" s="67"/>
      <c r="H85" s="67"/>
    </row>
    <row r="86" spans="1:8" customFormat="1">
      <c r="A86" s="265"/>
      <c r="B86" s="248"/>
      <c r="C86" s="265"/>
      <c r="D86" s="265"/>
      <c r="E86" s="265"/>
      <c r="F86" s="67"/>
      <c r="G86" s="67"/>
      <c r="H86" s="67"/>
    </row>
    <row r="87" spans="1:8" customFormat="1">
      <c r="A87" s="265"/>
      <c r="B87" s="248"/>
      <c r="C87" s="265"/>
      <c r="D87" s="265"/>
      <c r="E87" s="265"/>
      <c r="F87" s="67"/>
      <c r="G87" s="67"/>
      <c r="H87" s="67"/>
    </row>
    <row r="88" spans="1:8" customFormat="1">
      <c r="A88" s="265"/>
      <c r="B88" s="248"/>
      <c r="C88" s="265"/>
      <c r="D88" s="265"/>
      <c r="E88" s="265"/>
      <c r="F88" s="67"/>
      <c r="G88" s="67"/>
      <c r="H88" s="67"/>
    </row>
    <row r="89" spans="1:8" customFormat="1">
      <c r="A89" s="265"/>
      <c r="B89" s="248"/>
      <c r="C89" s="265"/>
      <c r="D89" s="265"/>
      <c r="E89" s="265"/>
      <c r="F89" s="67"/>
      <c r="G89" s="67"/>
      <c r="H89" s="67"/>
    </row>
    <row r="90" spans="1:8" customFormat="1">
      <c r="A90" s="265"/>
      <c r="B90" s="248"/>
      <c r="C90" s="265"/>
      <c r="D90" s="265"/>
      <c r="E90" s="265"/>
      <c r="F90" s="67"/>
      <c r="G90" s="67"/>
      <c r="H90" s="67"/>
    </row>
    <row r="91" spans="1:8" customFormat="1" ht="102" customHeight="1">
      <c r="A91" s="265"/>
      <c r="B91" s="248"/>
      <c r="C91" s="265"/>
      <c r="D91" s="265"/>
      <c r="E91" s="265"/>
      <c r="F91" s="67"/>
      <c r="G91" s="67"/>
      <c r="H91" s="67"/>
    </row>
    <row r="92" spans="1:8" customFormat="1">
      <c r="A92" s="265"/>
      <c r="B92" s="248"/>
      <c r="C92" s="265"/>
      <c r="D92" s="265"/>
      <c r="E92" s="265"/>
      <c r="F92" s="67"/>
      <c r="G92" s="67"/>
      <c r="H92" s="67"/>
    </row>
    <row r="93" spans="1:8" customFormat="1">
      <c r="A93" s="265"/>
      <c r="B93" s="248"/>
      <c r="C93" s="265"/>
      <c r="D93" s="265"/>
      <c r="E93" s="265"/>
      <c r="F93" s="67"/>
      <c r="G93" s="67"/>
      <c r="H93" s="67"/>
    </row>
    <row r="94" spans="1:8" customFormat="1">
      <c r="A94" s="265"/>
      <c r="B94" s="248"/>
      <c r="C94" s="265"/>
      <c r="D94" s="265"/>
      <c r="E94" s="265"/>
      <c r="F94" s="67"/>
      <c r="G94" s="67"/>
      <c r="H94" s="67"/>
    </row>
    <row r="95" spans="1:8" customFormat="1">
      <c r="A95" s="265"/>
      <c r="B95" s="248"/>
      <c r="C95" s="265"/>
      <c r="D95" s="265"/>
      <c r="E95" s="265"/>
      <c r="F95" s="67"/>
      <c r="G95" s="67"/>
      <c r="H95" s="67"/>
    </row>
    <row r="96" spans="1:8" customFormat="1">
      <c r="A96" s="265"/>
      <c r="B96" s="248"/>
      <c r="C96" s="265"/>
      <c r="D96" s="265"/>
      <c r="E96" s="265"/>
      <c r="F96" s="67"/>
      <c r="G96" s="67"/>
      <c r="H96" s="67"/>
    </row>
    <row r="97" spans="1:8" customFormat="1">
      <c r="A97" s="265"/>
      <c r="B97" s="248"/>
      <c r="C97" s="265"/>
      <c r="D97" s="265"/>
      <c r="E97" s="265"/>
      <c r="F97" s="67"/>
      <c r="G97" s="67"/>
      <c r="H97" s="67"/>
    </row>
    <row r="98" spans="1:8" customFormat="1">
      <c r="A98" s="265"/>
      <c r="B98" s="248"/>
      <c r="C98" s="265"/>
      <c r="D98" s="265"/>
      <c r="E98" s="265"/>
      <c r="F98" s="67"/>
      <c r="G98" s="67"/>
      <c r="H98" s="67"/>
    </row>
    <row r="99" spans="1:8" customFormat="1">
      <c r="A99" s="265"/>
      <c r="B99" s="248"/>
      <c r="C99" s="265"/>
      <c r="D99" s="265"/>
      <c r="E99" s="265"/>
      <c r="F99" s="67"/>
      <c r="G99" s="67"/>
      <c r="H99" s="67"/>
    </row>
    <row r="100" spans="1:8" customFormat="1">
      <c r="A100" s="265"/>
      <c r="B100" s="248"/>
      <c r="C100" s="265"/>
      <c r="D100" s="265"/>
      <c r="E100" s="265"/>
      <c r="F100" s="67"/>
      <c r="G100" s="67"/>
      <c r="H100" s="67"/>
    </row>
    <row r="101" spans="1:8" customFormat="1">
      <c r="A101" s="265"/>
      <c r="B101" s="248"/>
      <c r="C101" s="265"/>
      <c r="D101" s="265"/>
      <c r="E101" s="265"/>
      <c r="F101" s="67"/>
      <c r="G101" s="67"/>
      <c r="H101" s="67"/>
    </row>
    <row r="102" spans="1:8" customFormat="1">
      <c r="A102" s="265"/>
      <c r="B102" s="248"/>
      <c r="C102" s="265"/>
      <c r="D102" s="265"/>
      <c r="E102" s="265"/>
      <c r="F102" s="67"/>
      <c r="G102" s="67"/>
      <c r="H102" s="67"/>
    </row>
    <row r="103" spans="1:8" customFormat="1">
      <c r="A103" s="265"/>
      <c r="B103" s="248"/>
      <c r="C103" s="265"/>
      <c r="D103" s="265"/>
      <c r="E103" s="265"/>
      <c r="F103" s="67"/>
      <c r="G103" s="67"/>
      <c r="H103" s="67"/>
    </row>
    <row r="104" spans="1:8" customFormat="1">
      <c r="A104" s="265"/>
      <c r="B104" s="248"/>
      <c r="C104" s="265"/>
      <c r="D104" s="265"/>
      <c r="E104" s="265"/>
      <c r="F104" s="67"/>
      <c r="G104" s="67"/>
      <c r="H104" s="67"/>
    </row>
    <row r="105" spans="1:8" customFormat="1">
      <c r="A105" s="265"/>
      <c r="B105" s="248"/>
      <c r="C105" s="265"/>
      <c r="D105" s="265"/>
      <c r="E105" s="265"/>
      <c r="F105" s="67"/>
      <c r="G105" s="67"/>
      <c r="H105" s="67"/>
    </row>
    <row r="106" spans="1:8" customFormat="1">
      <c r="A106" s="265"/>
      <c r="B106" s="248"/>
      <c r="C106" s="265"/>
      <c r="D106" s="265"/>
      <c r="E106" s="265"/>
      <c r="F106" s="67"/>
      <c r="G106" s="67"/>
      <c r="H106" s="67"/>
    </row>
    <row r="107" spans="1:8" customFormat="1">
      <c r="A107" s="265"/>
      <c r="B107" s="248"/>
      <c r="C107" s="265"/>
      <c r="D107" s="265"/>
      <c r="E107" s="265"/>
      <c r="F107" s="67"/>
      <c r="G107" s="67"/>
      <c r="H107" s="67"/>
    </row>
    <row r="108" spans="1:8" customFormat="1">
      <c r="A108" s="265"/>
      <c r="B108" s="248"/>
      <c r="C108" s="265"/>
      <c r="D108" s="265"/>
      <c r="E108" s="265"/>
      <c r="F108" s="67"/>
      <c r="G108" s="67"/>
      <c r="H108" s="67"/>
    </row>
    <row r="109" spans="1:8" customFormat="1">
      <c r="A109" s="265"/>
      <c r="B109" s="248"/>
      <c r="C109" s="265"/>
      <c r="D109" s="265"/>
      <c r="E109" s="265"/>
      <c r="F109" s="67"/>
      <c r="G109" s="67"/>
      <c r="H109" s="67"/>
    </row>
    <row r="110" spans="1:8" customFormat="1">
      <c r="A110" s="265"/>
      <c r="B110" s="248"/>
      <c r="C110" s="265"/>
      <c r="D110" s="265"/>
      <c r="E110" s="265"/>
      <c r="F110" s="67"/>
      <c r="G110" s="67"/>
      <c r="H110" s="67"/>
    </row>
    <row r="111" spans="1:8" customFormat="1">
      <c r="A111" s="265"/>
      <c r="B111" s="248"/>
      <c r="C111" s="265"/>
      <c r="D111" s="265"/>
      <c r="E111" s="265"/>
      <c r="F111" s="67"/>
      <c r="G111" s="67"/>
      <c r="H111" s="67"/>
    </row>
    <row r="112" spans="1:8" customFormat="1">
      <c r="A112" s="265"/>
      <c r="B112" s="248"/>
      <c r="C112" s="265"/>
      <c r="D112" s="265"/>
      <c r="E112" s="265"/>
      <c r="F112" s="67"/>
      <c r="G112" s="67"/>
      <c r="H112" s="67"/>
    </row>
    <row r="113" spans="1:8" customFormat="1">
      <c r="A113" s="265"/>
      <c r="B113" s="248"/>
      <c r="C113" s="265"/>
      <c r="D113" s="265"/>
      <c r="E113" s="265"/>
      <c r="F113" s="67"/>
      <c r="G113" s="67"/>
      <c r="H113" s="67"/>
    </row>
    <row r="114" spans="1:8" customFormat="1">
      <c r="A114" s="265"/>
      <c r="B114" s="248"/>
      <c r="C114" s="265"/>
      <c r="D114" s="265"/>
      <c r="E114" s="265"/>
      <c r="F114" s="67"/>
      <c r="G114" s="67"/>
      <c r="H114" s="67"/>
    </row>
    <row r="115" spans="1:8" customFormat="1">
      <c r="A115" s="265"/>
      <c r="B115" s="248"/>
      <c r="C115" s="265"/>
      <c r="D115" s="265"/>
      <c r="E115" s="265"/>
      <c r="F115" s="67"/>
      <c r="G115" s="67"/>
      <c r="H115" s="67"/>
    </row>
    <row r="116" spans="1:8" customFormat="1">
      <c r="A116" s="265"/>
      <c r="B116" s="248"/>
      <c r="C116" s="265"/>
      <c r="D116" s="265"/>
      <c r="E116" s="265"/>
      <c r="F116" s="67"/>
      <c r="G116" s="67"/>
      <c r="H116" s="67"/>
    </row>
    <row r="117" spans="1:8" customFormat="1">
      <c r="A117" s="265"/>
      <c r="B117" s="248"/>
      <c r="C117" s="265"/>
      <c r="D117" s="265"/>
      <c r="E117" s="265"/>
      <c r="F117" s="67"/>
      <c r="G117" s="67"/>
      <c r="H117" s="67"/>
    </row>
    <row r="118" spans="1:8" customFormat="1">
      <c r="A118" s="265"/>
      <c r="B118" s="248"/>
      <c r="C118" s="265"/>
      <c r="D118" s="265"/>
      <c r="E118" s="265"/>
      <c r="F118" s="67"/>
      <c r="G118" s="67"/>
      <c r="H118" s="67"/>
    </row>
    <row r="119" spans="1:8" customFormat="1">
      <c r="A119" s="265"/>
      <c r="B119" s="248"/>
      <c r="C119" s="265"/>
      <c r="D119" s="265"/>
      <c r="E119" s="265"/>
      <c r="F119" s="67"/>
      <c r="G119" s="67"/>
      <c r="H119" s="67"/>
    </row>
    <row r="120" spans="1:8" customFormat="1">
      <c r="A120" s="265"/>
      <c r="B120" s="248"/>
      <c r="C120" s="265"/>
      <c r="D120" s="265"/>
      <c r="E120" s="265"/>
      <c r="F120" s="67"/>
      <c r="G120" s="67"/>
      <c r="H120" s="67"/>
    </row>
    <row r="121" spans="1:8" customFormat="1">
      <c r="A121" s="265"/>
      <c r="B121" s="248"/>
      <c r="C121" s="265"/>
      <c r="D121" s="265"/>
      <c r="E121" s="265"/>
      <c r="F121" s="67"/>
      <c r="G121" s="67"/>
      <c r="H121" s="67"/>
    </row>
    <row r="122" spans="1:8" customFormat="1">
      <c r="A122" s="265"/>
      <c r="B122" s="248"/>
      <c r="C122" s="265"/>
      <c r="D122" s="265"/>
      <c r="E122" s="265"/>
      <c r="F122" s="67"/>
      <c r="G122" s="67"/>
      <c r="H122" s="67"/>
    </row>
    <row r="123" spans="1:8" customFormat="1">
      <c r="A123" s="265"/>
      <c r="B123" s="248"/>
      <c r="C123" s="265"/>
      <c r="D123" s="265"/>
      <c r="E123" s="265"/>
      <c r="F123" s="67"/>
      <c r="G123" s="67"/>
      <c r="H123" s="67"/>
    </row>
    <row r="124" spans="1:8" customFormat="1">
      <c r="A124" s="265"/>
      <c r="B124" s="248"/>
      <c r="C124" s="265"/>
      <c r="D124" s="265"/>
      <c r="E124" s="265"/>
      <c r="F124" s="67"/>
      <c r="G124" s="67"/>
      <c r="H124" s="67"/>
    </row>
    <row r="125" spans="1:8" customFormat="1">
      <c r="A125" s="265"/>
      <c r="B125" s="248"/>
      <c r="C125" s="265"/>
      <c r="D125" s="265"/>
      <c r="E125" s="265"/>
      <c r="F125" s="67"/>
      <c r="G125" s="67"/>
      <c r="H125" s="67"/>
    </row>
  </sheetData>
  <customSheetViews>
    <customSheetView guid="{31A12346-0F01-1349-8588-78911923E3FD}" showPageBreaks="1" fitToPage="1" printArea="1">
      <selection activeCell="I1" sqref="I1"/>
      <rowBreaks count="2" manualBreakCount="2">
        <brk id="46" max="11" man="1"/>
        <brk id="80" max="11" man="1"/>
      </rowBreaks>
      <printOptions verticalCentered="1"/>
      <pageSetup paperSize="9" scale="68" orientation="portrait"/>
      <headerFooter alignWithMargins="0"/>
    </customSheetView>
    <customSheetView guid="{A57FA7A2-D613-4CB4-A390-3CAB141D409F}" scale="90" showPageBreaks="1" fitToPage="1" printArea="1" view="pageBreakPreview">
      <selection activeCell="H4" sqref="H4"/>
      <rowBreaks count="2" manualBreakCount="2">
        <brk id="46" max="11" man="1"/>
        <brk id="80" max="11" man="1"/>
      </rowBreaks>
      <printOptions verticalCentered="1"/>
      <pageSetup paperSize="9" scale="85" orientation="portrait"/>
      <headerFooter alignWithMargins="0"/>
    </customSheetView>
    <customSheetView guid="{54863B59-C278-4DB5-9C1C-3A520E929F98}" scale="90" showPageBreaks="1" fitToPage="1" printArea="1" view="pageBreakPreview" topLeftCell="A7">
      <selection activeCell="B8" sqref="B8"/>
      <rowBreaks count="2" manualBreakCount="2">
        <brk id="46" max="11" man="1"/>
        <brk id="80" max="11" man="1"/>
      </rowBreaks>
      <printOptions verticalCentered="1"/>
      <pageSetup paperSize="9" scale="85" orientation="portrait"/>
      <headerFooter alignWithMargins="0"/>
    </customSheetView>
    <customSheetView guid="{4678BB01-2F1C-6343-A784-E4537624D67F}" showPageBreaks="1" fitToPage="1" printArea="1" showRuler="0">
      <selection activeCell="I1" sqref="I1"/>
      <rowBreaks count="3" manualBreakCount="3">
        <brk id="20" max="16383" man="1"/>
        <brk id="54" max="11" man="1"/>
        <brk id="88" max="11" man="1"/>
      </rowBreaks>
      <printOptions verticalCentered="1"/>
      <pageSetup paperSize="9" scale="73" orientation="portrait"/>
      <headerFooter alignWithMargins="0"/>
    </customSheetView>
    <customSheetView guid="{211E177F-00B4-45FC-A077-2978117784FC}" scale="90" showPageBreaks="1" fitToPage="1" printArea="1" view="pageBreakPreview">
      <selection activeCell="H4" sqref="H4"/>
      <rowBreaks count="2" manualBreakCount="2">
        <brk id="46" max="11" man="1"/>
        <brk id="80" max="11" man="1"/>
      </rowBreaks>
      <printOptions verticalCentered="1"/>
      <pageSetup paperSize="9" scale="85" orientation="portrait"/>
      <headerFooter alignWithMargins="0"/>
    </customSheetView>
    <customSheetView guid="{6EB9EEAF-1FA0-4880-9AFC-C65C1683DA1A}" scale="90" showPageBreaks="1" fitToPage="1" printArea="1" view="pageBreakPreview">
      <selection activeCell="I13" sqref="I13"/>
      <rowBreaks count="2" manualBreakCount="2">
        <brk id="46" max="11" man="1"/>
        <brk id="80" max="11" man="1"/>
      </rowBreaks>
      <printOptions verticalCentered="1"/>
      <pageSetup paperSize="9" scale="79" orientation="portrait"/>
      <headerFooter alignWithMargins="0"/>
    </customSheetView>
  </customSheetViews>
  <mergeCells count="15">
    <mergeCell ref="C1:F1"/>
    <mergeCell ref="A7:H7"/>
    <mergeCell ref="F6:H6"/>
    <mergeCell ref="A3:H3"/>
    <mergeCell ref="C5:E5"/>
    <mergeCell ref="F5:H5"/>
    <mergeCell ref="C6:E6"/>
    <mergeCell ref="C8:E8"/>
    <mergeCell ref="C9:E9"/>
    <mergeCell ref="C10:E10"/>
    <mergeCell ref="C11:E11"/>
    <mergeCell ref="F9:H9"/>
    <mergeCell ref="F8:H8"/>
    <mergeCell ref="F10:H10"/>
    <mergeCell ref="F11:H11"/>
  </mergeCells>
  <phoneticPr fontId="11" type="noConversion"/>
  <printOptions verticalCentered="1"/>
  <pageMargins left="0.7" right="0.7" top="0.75" bottom="0.75" header="0.3" footer="0.3"/>
  <pageSetup paperSize="9" scale="68" orientation="portrait"/>
  <headerFooter alignWithMargins="0"/>
  <rowBreaks count="2" manualBreakCount="2">
    <brk id="46" max="11" man="1"/>
    <brk id="80" max="11" man="1"/>
  </rowBreak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
  <sheetViews>
    <sheetView view="pageBreakPreview" zoomScaleNormal="110" zoomScaleSheetLayoutView="70" zoomScalePageLayoutView="110" workbookViewId="0">
      <selection activeCell="I1" sqref="I1"/>
    </sheetView>
  </sheetViews>
  <sheetFormatPr baseColWidth="10" defaultColWidth="9.5" defaultRowHeight="14" x14ac:dyDescent="0"/>
  <cols>
    <col min="1" max="1" width="10.83203125" style="113" customWidth="1"/>
    <col min="2" max="2" width="44.83203125" style="270" customWidth="1"/>
    <col min="3" max="3" width="8.33203125" style="113" customWidth="1"/>
    <col min="4" max="4" width="7.33203125" style="113" customWidth="1"/>
    <col min="5" max="5" width="8.83203125" style="113" customWidth="1"/>
    <col min="6" max="6" width="8.33203125" style="113" customWidth="1"/>
    <col min="7" max="7" width="8.1640625" style="113" customWidth="1"/>
    <col min="8" max="8" width="23.6640625" style="113" customWidth="1"/>
    <col min="9" max="15" width="9.1640625" style="32" customWidth="1"/>
    <col min="16" max="17" width="10" style="32" customWidth="1"/>
    <col min="18" max="25" width="9.1640625" style="32" customWidth="1"/>
    <col min="26" max="26" width="19.33203125" style="32" customWidth="1"/>
    <col min="27" max="27" width="17.1640625" style="32" customWidth="1"/>
    <col min="28" max="28" width="13.83203125" style="32" customWidth="1"/>
    <col min="29" max="29" width="17" style="32" customWidth="1"/>
    <col min="30" max="31" width="18" style="32" customWidth="1"/>
    <col min="32" max="32" width="11.6640625" style="32" customWidth="1"/>
    <col min="33" max="33" width="18.1640625" style="32" customWidth="1"/>
    <col min="34" max="44" width="8.83203125" customWidth="1"/>
    <col min="45" max="253" width="9.1640625" style="32" customWidth="1"/>
    <col min="254" max="254" width="4.5" style="32" customWidth="1"/>
    <col min="255" max="16384" width="9.5" style="32"/>
  </cols>
  <sheetData>
    <row r="1" spans="1:33" ht="15">
      <c r="A1" s="1011" t="s">
        <v>850</v>
      </c>
      <c r="B1" s="1011"/>
      <c r="C1" s="1011"/>
      <c r="D1" s="1011"/>
      <c r="E1" s="1011"/>
      <c r="F1" s="1011"/>
      <c r="G1" s="1011"/>
      <c r="H1" s="1011"/>
    </row>
    <row r="2" spans="1:33" ht="29" customHeight="1">
      <c r="A2" s="1001" t="s">
        <v>543</v>
      </c>
      <c r="B2" s="1001"/>
      <c r="C2" s="1001"/>
      <c r="D2" s="1001"/>
      <c r="E2" s="1001"/>
      <c r="F2" s="1001"/>
      <c r="G2" s="1001"/>
      <c r="H2" s="1001"/>
      <c r="N2" s="25"/>
      <c r="P2"/>
      <c r="Q2"/>
      <c r="R2"/>
      <c r="S2"/>
      <c r="T2"/>
      <c r="U2"/>
      <c r="V2"/>
      <c r="W2"/>
      <c r="X2"/>
      <c r="Y2"/>
      <c r="Z2"/>
      <c r="AA2"/>
      <c r="AB2"/>
      <c r="AC2"/>
      <c r="AD2"/>
      <c r="AE2"/>
      <c r="AF2"/>
      <c r="AG2"/>
    </row>
    <row r="3" spans="1:33" ht="24" customHeight="1">
      <c r="A3" s="1002" t="s">
        <v>544</v>
      </c>
      <c r="B3" s="1002"/>
      <c r="C3" s="1002"/>
      <c r="D3" s="1002"/>
      <c r="E3" s="1002"/>
      <c r="F3" s="1002"/>
      <c r="G3" s="1002"/>
      <c r="H3" s="1002"/>
      <c r="M3" s="35"/>
      <c r="N3" s="25"/>
      <c r="P3"/>
      <c r="Q3"/>
      <c r="R3"/>
      <c r="S3"/>
      <c r="T3"/>
      <c r="U3"/>
      <c r="V3"/>
      <c r="W3"/>
      <c r="X3"/>
      <c r="Y3"/>
      <c r="Z3"/>
      <c r="AA3"/>
      <c r="AB3"/>
      <c r="AC3"/>
      <c r="AD3"/>
      <c r="AE3"/>
      <c r="AF3"/>
      <c r="AG3"/>
    </row>
    <row r="4" spans="1:33" ht="24" customHeight="1">
      <c r="A4" s="680"/>
      <c r="B4" s="680"/>
      <c r="C4" s="680"/>
      <c r="D4" s="680"/>
      <c r="E4" s="680"/>
      <c r="F4" s="680"/>
      <c r="G4" s="680" t="s">
        <v>1096</v>
      </c>
      <c r="H4" s="32"/>
      <c r="M4" s="35"/>
      <c r="N4" s="25"/>
      <c r="P4"/>
      <c r="Q4"/>
      <c r="R4"/>
      <c r="S4"/>
      <c r="T4"/>
      <c r="U4"/>
      <c r="V4"/>
      <c r="W4"/>
      <c r="X4"/>
      <c r="Y4"/>
      <c r="Z4"/>
      <c r="AA4"/>
      <c r="AB4"/>
      <c r="AC4"/>
      <c r="AD4"/>
      <c r="AE4"/>
      <c r="AF4"/>
      <c r="AG4"/>
    </row>
    <row r="5" spans="1:33" ht="29" customHeight="1">
      <c r="A5" s="521" t="s">
        <v>8</v>
      </c>
      <c r="B5" s="522" t="s">
        <v>9</v>
      </c>
      <c r="C5" s="1003" t="s">
        <v>13</v>
      </c>
      <c r="D5" s="1004"/>
      <c r="E5" s="1004"/>
      <c r="F5" s="1004"/>
      <c r="G5" s="1004"/>
      <c r="H5" s="471" t="s">
        <v>29</v>
      </c>
      <c r="I5" s="26"/>
      <c r="J5" s="26"/>
      <c r="K5" s="26"/>
      <c r="L5" s="26"/>
      <c r="M5" s="26"/>
      <c r="N5" s="26"/>
      <c r="O5" s="26"/>
      <c r="P5" s="26"/>
      <c r="Q5" s="26"/>
      <c r="R5" s="26"/>
      <c r="S5" s="26"/>
      <c r="T5" s="26"/>
      <c r="U5" s="26"/>
      <c r="V5" s="26"/>
      <c r="W5" s="26"/>
      <c r="X5" s="26"/>
      <c r="Y5" s="26"/>
      <c r="Z5" s="1014"/>
      <c r="AA5" s="1015"/>
      <c r="AB5" s="1015"/>
      <c r="AC5" s="1015"/>
      <c r="AD5" s="1015"/>
      <c r="AE5" s="23"/>
      <c r="AF5" s="23"/>
      <c r="AG5" s="23"/>
    </row>
    <row r="6" spans="1:33" ht="30">
      <c r="A6" s="535">
        <v>8301</v>
      </c>
      <c r="B6" s="523" t="s">
        <v>83</v>
      </c>
      <c r="C6" s="989" t="s">
        <v>79</v>
      </c>
      <c r="D6" s="990"/>
      <c r="E6" s="990"/>
      <c r="F6" s="990"/>
      <c r="G6" s="991"/>
      <c r="H6" s="524" t="str">
        <f>CONCATENATE("If 2--&gt;",A10)</f>
        <v>If 2--&gt;8303</v>
      </c>
      <c r="O6" s="34"/>
      <c r="P6" s="34"/>
      <c r="Y6" s="33"/>
    </row>
    <row r="7" spans="1:33" ht="25.5" customHeight="1">
      <c r="A7" s="997">
        <f>A6+1</f>
        <v>8302</v>
      </c>
      <c r="B7" s="998" t="s">
        <v>545</v>
      </c>
      <c r="C7" s="998"/>
      <c r="D7" s="998"/>
      <c r="E7" s="998"/>
      <c r="F7" s="998"/>
      <c r="G7" s="1005"/>
      <c r="H7" s="1016" t="s">
        <v>1092</v>
      </c>
      <c r="O7" s="25"/>
    </row>
    <row r="8" spans="1:33" ht="35" customHeight="1">
      <c r="A8" s="997"/>
      <c r="B8" s="1006" t="s">
        <v>546</v>
      </c>
      <c r="C8" s="1006"/>
      <c r="D8" s="1006"/>
      <c r="E8" s="1006"/>
      <c r="F8" s="1006"/>
      <c r="G8" s="1007"/>
      <c r="H8" s="1017"/>
      <c r="O8" s="25"/>
    </row>
    <row r="9" spans="1:33" ht="165">
      <c r="A9" s="997"/>
      <c r="B9" s="525" t="s">
        <v>1074</v>
      </c>
      <c r="C9" s="1008" t="s">
        <v>851</v>
      </c>
      <c r="D9" s="1009"/>
      <c r="E9" s="1009"/>
      <c r="F9" s="1009"/>
      <c r="G9" s="1010"/>
      <c r="H9" s="1017"/>
      <c r="O9" s="25"/>
    </row>
    <row r="10" spans="1:33" ht="57.75" customHeight="1">
      <c r="A10" s="997">
        <f>A7+1</f>
        <v>8303</v>
      </c>
      <c r="B10" s="1012" t="s">
        <v>982</v>
      </c>
      <c r="C10" s="1012"/>
      <c r="D10" s="1012"/>
      <c r="E10" s="1012"/>
      <c r="F10" s="1012"/>
      <c r="G10" s="1012"/>
    </row>
    <row r="11" spans="1:33" ht="33" customHeight="1">
      <c r="A11" s="997"/>
      <c r="B11" s="1006" t="s">
        <v>546</v>
      </c>
      <c r="C11" s="1006"/>
      <c r="D11" s="1006"/>
      <c r="E11" s="1006"/>
      <c r="F11" s="1006"/>
      <c r="G11" s="1007"/>
    </row>
    <row r="12" spans="1:33" ht="204" customHeight="1">
      <c r="A12" s="997"/>
      <c r="B12" s="525" t="s">
        <v>1091</v>
      </c>
      <c r="C12" s="1008" t="s">
        <v>1075</v>
      </c>
      <c r="D12" s="1009"/>
      <c r="E12" s="1009"/>
      <c r="F12" s="1009"/>
      <c r="G12" s="1010"/>
    </row>
    <row r="13" spans="1:33" ht="58.5" customHeight="1">
      <c r="A13" s="526">
        <f>A10+1</f>
        <v>8304</v>
      </c>
      <c r="B13" s="523" t="s">
        <v>547</v>
      </c>
      <c r="C13" s="1012" t="s">
        <v>548</v>
      </c>
      <c r="D13" s="1013"/>
      <c r="E13" s="1013"/>
      <c r="F13" s="1013"/>
      <c r="G13" s="1013"/>
      <c r="H13" s="527"/>
    </row>
    <row r="14" spans="1:33" ht="60.75" customHeight="1">
      <c r="A14" s="526">
        <f>A13+1</f>
        <v>8305</v>
      </c>
      <c r="B14" s="528" t="s">
        <v>852</v>
      </c>
      <c r="C14" s="1012" t="s">
        <v>548</v>
      </c>
      <c r="D14" s="1013"/>
      <c r="E14" s="1013"/>
      <c r="F14" s="1013"/>
      <c r="G14" s="1013"/>
      <c r="H14" s="529"/>
    </row>
    <row r="15" spans="1:33" ht="48" customHeight="1">
      <c r="A15" s="1018">
        <f>A14+1</f>
        <v>8306</v>
      </c>
      <c r="B15" s="1012" t="s">
        <v>853</v>
      </c>
      <c r="C15" s="1012"/>
      <c r="D15" s="1012"/>
      <c r="E15" s="1012"/>
      <c r="F15" s="1012"/>
      <c r="G15" s="1012"/>
      <c r="H15" s="1020"/>
    </row>
    <row r="16" spans="1:33" ht="157.5" customHeight="1">
      <c r="A16" s="1019"/>
      <c r="B16" s="523" t="s">
        <v>554</v>
      </c>
      <c r="C16" s="1012" t="s">
        <v>854</v>
      </c>
      <c r="D16" s="1012"/>
      <c r="E16" s="1012"/>
      <c r="F16" s="1012"/>
      <c r="G16" s="1012"/>
      <c r="H16" s="1021"/>
    </row>
    <row r="17" spans="1:8" ht="57.75" customHeight="1">
      <c r="A17" s="535">
        <f>A15+1</f>
        <v>8307</v>
      </c>
      <c r="B17" s="523" t="s">
        <v>983</v>
      </c>
      <c r="C17" s="999" t="s">
        <v>548</v>
      </c>
      <c r="D17" s="1000"/>
      <c r="E17" s="1000"/>
      <c r="F17" s="1000"/>
      <c r="G17" s="1000"/>
      <c r="H17" s="530"/>
    </row>
    <row r="18" spans="1:8" ht="36" customHeight="1">
      <c r="A18" s="997">
        <f>A17+1</f>
        <v>8308</v>
      </c>
      <c r="B18" s="998" t="s">
        <v>549</v>
      </c>
      <c r="C18" s="998"/>
      <c r="D18" s="998"/>
      <c r="E18" s="998"/>
      <c r="F18" s="998"/>
      <c r="G18" s="998"/>
      <c r="H18" s="530"/>
    </row>
    <row r="19" spans="1:8" ht="46" customHeight="1">
      <c r="A19" s="997"/>
      <c r="B19" s="531" t="s">
        <v>550</v>
      </c>
      <c r="C19" s="986" t="s">
        <v>552</v>
      </c>
      <c r="D19" s="987"/>
      <c r="E19" s="987"/>
      <c r="F19" s="987"/>
      <c r="G19" s="988"/>
      <c r="H19" s="530"/>
    </row>
    <row r="20" spans="1:8" ht="46" customHeight="1">
      <c r="A20" s="997"/>
      <c r="B20" s="531" t="s">
        <v>551</v>
      </c>
      <c r="C20" s="986" t="s">
        <v>552</v>
      </c>
      <c r="D20" s="987"/>
      <c r="E20" s="987"/>
      <c r="F20" s="987"/>
      <c r="G20" s="988"/>
      <c r="H20" s="530"/>
    </row>
    <row r="21" spans="1:8" ht="61.5" customHeight="1">
      <c r="A21" s="992">
        <f>A18+1</f>
        <v>8309</v>
      </c>
      <c r="B21" s="996" t="s">
        <v>555</v>
      </c>
      <c r="C21" s="996"/>
      <c r="D21" s="996"/>
      <c r="E21" s="996"/>
      <c r="F21" s="996"/>
      <c r="G21" s="996"/>
      <c r="H21" s="994"/>
    </row>
    <row r="22" spans="1:8" ht="128.25" customHeight="1">
      <c r="A22" s="993"/>
      <c r="B22" s="532" t="s">
        <v>984</v>
      </c>
      <c r="C22" s="989" t="s">
        <v>552</v>
      </c>
      <c r="D22" s="990"/>
      <c r="E22" s="990"/>
      <c r="F22" s="990"/>
      <c r="G22" s="991"/>
      <c r="H22" s="995"/>
    </row>
    <row r="23" spans="1:8" ht="63" customHeight="1">
      <c r="A23" s="533">
        <f>A21+1</f>
        <v>8310</v>
      </c>
      <c r="B23" s="523" t="s">
        <v>553</v>
      </c>
      <c r="C23" s="989" t="s">
        <v>552</v>
      </c>
      <c r="D23" s="990"/>
      <c r="E23" s="990"/>
      <c r="F23" s="990"/>
      <c r="G23" s="991"/>
      <c r="H23" s="534"/>
    </row>
  </sheetData>
  <customSheetViews>
    <customSheetView guid="{31A12346-0F01-1349-8588-78911923E3FD}" showPageBreaks="1" printArea="1">
      <selection activeCell="I1" sqref="I1"/>
      <pageSetup paperSize="9" scale="54" fitToWidth="3" orientation="portrait"/>
      <headerFooter alignWithMargins="0"/>
    </customSheetView>
    <customSheetView guid="{A57FA7A2-D613-4CB4-A390-3CAB141D409F}" showPageBreaks="1" printArea="1" view="pageBreakPreview">
      <selection activeCell="G4" sqref="G4"/>
      <rowBreaks count="1" manualBreakCount="1">
        <brk id="14" max="7" man="1"/>
      </rowBreaks>
      <pageSetup scale="75" fitToHeight="2" orientation="portrait"/>
      <headerFooter alignWithMargins="0"/>
    </customSheetView>
    <customSheetView guid="{54863B59-C278-4DB5-9C1C-3A520E929F98}" showPageBreaks="1" printArea="1" view="pageBreakPreview">
      <selection activeCell="G4" sqref="G4"/>
      <rowBreaks count="1" manualBreakCount="1">
        <brk id="14" max="7" man="1"/>
      </rowBreaks>
      <pageSetup scale="75" fitToHeight="2" orientation="portrait"/>
      <headerFooter alignWithMargins="0"/>
    </customSheetView>
    <customSheetView guid="{4678BB01-2F1C-6343-A784-E4537624D67F}" showPageBreaks="1" printArea="1" showRuler="0">
      <selection activeCell="I1" sqref="I1"/>
      <pageSetup paperSize="9" scale="54" fitToWidth="3" orientation="portrait"/>
      <headerFooter alignWithMargins="0"/>
    </customSheetView>
    <customSheetView guid="{211E177F-00B4-45FC-A077-2978117784FC}" showPageBreaks="1" printArea="1" view="pageBreakPreview">
      <selection activeCell="G4" sqref="G4"/>
      <rowBreaks count="1" manualBreakCount="1">
        <brk id="14" max="7" man="1"/>
      </rowBreaks>
      <pageSetup scale="75" fitToHeight="2" orientation="portrait"/>
      <headerFooter alignWithMargins="0"/>
    </customSheetView>
    <customSheetView guid="{6EB9EEAF-1FA0-4880-9AFC-C65C1683DA1A}" showPageBreaks="1" printArea="1" view="pageBreakPreview">
      <selection activeCell="H7" sqref="H7:H9"/>
      <rowBreaks count="1" manualBreakCount="1">
        <brk id="14" max="7" man="1"/>
      </rowBreaks>
      <pageSetup scale="75" fitToHeight="2" orientation="portrait"/>
      <headerFooter alignWithMargins="0"/>
    </customSheetView>
  </customSheetViews>
  <mergeCells count="31">
    <mergeCell ref="A1:H1"/>
    <mergeCell ref="C14:G14"/>
    <mergeCell ref="C19:G19"/>
    <mergeCell ref="C6:G6"/>
    <mergeCell ref="Z5:AD5"/>
    <mergeCell ref="A7:A9"/>
    <mergeCell ref="C13:G13"/>
    <mergeCell ref="H7:H9"/>
    <mergeCell ref="B11:G11"/>
    <mergeCell ref="C12:G12"/>
    <mergeCell ref="B10:G10"/>
    <mergeCell ref="A10:A12"/>
    <mergeCell ref="A15:A16"/>
    <mergeCell ref="H15:H16"/>
    <mergeCell ref="B15:G15"/>
    <mergeCell ref="C16:G16"/>
    <mergeCell ref="C17:G17"/>
    <mergeCell ref="A2:H2"/>
    <mergeCell ref="A3:H3"/>
    <mergeCell ref="C5:G5"/>
    <mergeCell ref="B7:G7"/>
    <mergeCell ref="B8:G8"/>
    <mergeCell ref="C9:G9"/>
    <mergeCell ref="C20:G20"/>
    <mergeCell ref="C23:G23"/>
    <mergeCell ref="A21:A22"/>
    <mergeCell ref="H21:H22"/>
    <mergeCell ref="B21:G21"/>
    <mergeCell ref="A18:A20"/>
    <mergeCell ref="B18:G18"/>
    <mergeCell ref="C22:G22"/>
  </mergeCells>
  <phoneticPr fontId="11" type="noConversion"/>
  <pageMargins left="0.7" right="0.7" top="0.75" bottom="0.75" header="0.3" footer="0.3"/>
  <pageSetup paperSize="9" scale="54" fitToWidth="3" orientation="portrait"/>
  <headerFooter alignWithMargins="0"/>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4"/>
  <sheetViews>
    <sheetView view="pageBreakPreview" zoomScaleSheetLayoutView="70" workbookViewId="0">
      <selection activeCell="E1" sqref="E1"/>
    </sheetView>
  </sheetViews>
  <sheetFormatPr baseColWidth="10" defaultColWidth="11.5" defaultRowHeight="14" x14ac:dyDescent="0"/>
  <cols>
    <col min="1" max="1" width="17.83203125" style="275" customWidth="1"/>
    <col min="2" max="2" width="26.33203125" style="204" bestFit="1" customWidth="1"/>
    <col min="3" max="3" width="37.6640625" style="265" customWidth="1"/>
    <col min="4" max="4" width="30.1640625" style="78" customWidth="1"/>
    <col min="5" max="6" width="14.83203125" customWidth="1"/>
    <col min="7" max="7" width="14.33203125" customWidth="1"/>
    <col min="8" max="8" width="15.5" customWidth="1"/>
    <col min="9" max="10" width="18.33203125" customWidth="1"/>
    <col min="11" max="11" width="15.5" customWidth="1"/>
    <col min="12" max="12" width="14.83203125" bestFit="1" customWidth="1"/>
    <col min="13" max="13" width="14.83203125" customWidth="1"/>
    <col min="14" max="14" width="17.33203125" customWidth="1"/>
    <col min="15" max="15" width="23.83203125" customWidth="1"/>
    <col min="16" max="16" width="15" customWidth="1"/>
    <col min="17" max="17" width="20.33203125" customWidth="1"/>
    <col min="18" max="18" width="27.5" customWidth="1"/>
    <col min="19" max="19" width="23.83203125" customWidth="1"/>
    <col min="20" max="21" width="19" customWidth="1"/>
    <col min="22" max="22" width="21" customWidth="1"/>
  </cols>
  <sheetData>
    <row r="1" spans="1:29" ht="20">
      <c r="A1" s="1022" t="s">
        <v>863</v>
      </c>
      <c r="B1" s="1022"/>
      <c r="C1" s="1022"/>
      <c r="D1" s="1022"/>
      <c r="E1" s="470"/>
      <c r="F1" s="14"/>
      <c r="G1" s="14"/>
      <c r="H1" s="14"/>
      <c r="I1" s="14"/>
      <c r="J1" s="14"/>
      <c r="K1" s="14"/>
      <c r="L1" s="14"/>
      <c r="M1" s="14"/>
      <c r="N1" s="15"/>
      <c r="O1" s="15"/>
      <c r="P1" s="14"/>
      <c r="Q1" s="14"/>
      <c r="R1" s="14"/>
      <c r="S1" s="15"/>
      <c r="T1" s="14"/>
      <c r="U1" s="14"/>
      <c r="V1" s="14"/>
    </row>
    <row r="2" spans="1:29" ht="45.75" customHeight="1">
      <c r="A2" s="1023" t="s">
        <v>972</v>
      </c>
      <c r="B2" s="1024"/>
      <c r="C2" s="1024"/>
      <c r="D2" s="1024"/>
      <c r="E2" s="536"/>
      <c r="F2" s="14"/>
      <c r="G2" s="14"/>
      <c r="H2" s="14"/>
      <c r="I2" s="14"/>
      <c r="J2" s="14"/>
      <c r="K2" s="14"/>
      <c r="L2" s="14"/>
      <c r="M2" s="14"/>
      <c r="N2" s="15"/>
      <c r="O2" s="15"/>
      <c r="P2" s="14"/>
      <c r="Q2" s="14"/>
      <c r="R2" s="14"/>
      <c r="S2" s="15"/>
      <c r="T2" s="14"/>
      <c r="U2" s="14"/>
      <c r="V2" s="14"/>
    </row>
    <row r="3" spans="1:29" ht="45.75" customHeight="1">
      <c r="A3" s="681"/>
      <c r="B3" s="682"/>
      <c r="C3" s="682"/>
      <c r="D3" s="682"/>
      <c r="E3" s="536"/>
      <c r="F3" s="14"/>
      <c r="G3" s="14"/>
      <c r="H3" s="14"/>
      <c r="I3" s="14"/>
      <c r="J3" s="14"/>
      <c r="K3" s="14"/>
      <c r="L3" s="14"/>
      <c r="M3" s="14"/>
      <c r="N3" s="15"/>
      <c r="O3" s="15"/>
      <c r="P3" s="14"/>
      <c r="Q3" s="14"/>
      <c r="R3" s="14"/>
      <c r="S3" s="15"/>
      <c r="T3" s="14"/>
      <c r="U3" s="14"/>
      <c r="V3" s="14"/>
    </row>
    <row r="4" spans="1:29" ht="24" customHeight="1">
      <c r="A4" s="537" t="s">
        <v>8</v>
      </c>
      <c r="B4" s="522" t="s">
        <v>9</v>
      </c>
      <c r="C4" s="538" t="s">
        <v>13</v>
      </c>
      <c r="D4" s="539" t="s">
        <v>29</v>
      </c>
      <c r="E4" s="540"/>
      <c r="F4" s="65"/>
      <c r="G4" s="66"/>
      <c r="H4" s="66"/>
      <c r="I4" s="66"/>
      <c r="J4" s="28"/>
      <c r="K4" s="28"/>
      <c r="L4" s="28"/>
      <c r="M4" s="28"/>
      <c r="N4" s="15"/>
      <c r="O4" s="15"/>
      <c r="P4" s="28"/>
      <c r="Q4" s="28"/>
      <c r="R4" s="28"/>
      <c r="S4" s="15"/>
      <c r="T4" s="28"/>
      <c r="U4" s="28"/>
      <c r="V4" s="28"/>
      <c r="W4" s="27"/>
    </row>
    <row r="5" spans="1:29" ht="90">
      <c r="A5" s="541">
        <v>9001</v>
      </c>
      <c r="B5" s="760" t="s">
        <v>1191</v>
      </c>
      <c r="C5" s="543" t="s">
        <v>855</v>
      </c>
      <c r="D5" s="544" t="s">
        <v>30</v>
      </c>
      <c r="E5" s="470"/>
      <c r="F5" s="14"/>
      <c r="G5" s="14"/>
      <c r="H5" s="14"/>
      <c r="I5" s="14"/>
      <c r="J5" s="14"/>
      <c r="K5" s="14"/>
      <c r="L5" s="14"/>
      <c r="M5" s="14"/>
      <c r="N5" s="14"/>
      <c r="O5" s="14"/>
      <c r="P5" s="14"/>
      <c r="Q5" s="14"/>
      <c r="R5" s="14"/>
      <c r="S5" s="14"/>
      <c r="T5" s="15"/>
      <c r="U5" s="15"/>
      <c r="V5" s="15"/>
      <c r="W5" s="15"/>
      <c r="X5" s="15"/>
      <c r="Y5" s="15"/>
      <c r="Z5" s="15"/>
      <c r="AA5" s="15"/>
      <c r="AB5" s="15"/>
      <c r="AC5" s="15"/>
    </row>
    <row r="6" spans="1:29" ht="120">
      <c r="A6" s="541">
        <f t="shared" ref="A6:A24" si="0">A5+1</f>
        <v>9002</v>
      </c>
      <c r="B6" s="545" t="s">
        <v>973</v>
      </c>
      <c r="C6" s="543" t="s">
        <v>974</v>
      </c>
      <c r="D6" s="546"/>
      <c r="E6" s="470"/>
    </row>
    <row r="7" spans="1:29" ht="135" customHeight="1">
      <c r="A7" s="541">
        <f t="shared" si="0"/>
        <v>9003</v>
      </c>
      <c r="B7" s="542" t="s">
        <v>649</v>
      </c>
      <c r="C7" s="543" t="s">
        <v>974</v>
      </c>
      <c r="D7" s="546" t="str">
        <f>CONCATENATE("If 1 --&gt; Q",A9)</f>
        <v>If 1 --&gt; Q9005</v>
      </c>
      <c r="E7" s="547"/>
    </row>
    <row r="8" spans="1:29" ht="120">
      <c r="A8" s="541">
        <f t="shared" si="0"/>
        <v>9004</v>
      </c>
      <c r="B8" s="542" t="s">
        <v>975</v>
      </c>
      <c r="C8" s="548" t="s">
        <v>856</v>
      </c>
      <c r="D8" s="546" t="s">
        <v>30</v>
      </c>
      <c r="E8" s="547"/>
    </row>
    <row r="9" spans="1:29" ht="75" customHeight="1">
      <c r="A9" s="541">
        <f t="shared" si="0"/>
        <v>9005</v>
      </c>
      <c r="B9" s="542" t="s">
        <v>857</v>
      </c>
      <c r="C9" s="543" t="s">
        <v>568</v>
      </c>
      <c r="D9" s="549" t="str">
        <f>CONCATENATE("After answering if
 Q",'2.1 Personal Biography'!A6,  "= 2, --&gt; Q",A19)</f>
        <v>After answering if
 Q2103= 2, --&gt; Q9015</v>
      </c>
      <c r="E9" s="547"/>
    </row>
    <row r="10" spans="1:29" ht="60">
      <c r="A10" s="541">
        <f t="shared" si="0"/>
        <v>9006</v>
      </c>
      <c r="B10" s="542" t="s">
        <v>976</v>
      </c>
      <c r="C10" s="543" t="s">
        <v>568</v>
      </c>
      <c r="D10" s="546"/>
      <c r="E10" s="470"/>
    </row>
    <row r="11" spans="1:29" ht="120">
      <c r="A11" s="541">
        <f t="shared" si="0"/>
        <v>9007</v>
      </c>
      <c r="B11" s="542" t="s">
        <v>569</v>
      </c>
      <c r="C11" s="548" t="s">
        <v>858</v>
      </c>
      <c r="D11" s="549" t="str">
        <f>CONCATENATE("After answering if ", '8.2 Fertility'!A6, "= 2 -&gt; Q",A22)</f>
        <v>After answering if 8201= 2 -&gt; Q9018</v>
      </c>
      <c r="E11" s="470"/>
    </row>
    <row r="12" spans="1:29" ht="60">
      <c r="A12" s="541">
        <f t="shared" si="0"/>
        <v>9008</v>
      </c>
      <c r="B12" s="542" t="s">
        <v>570</v>
      </c>
      <c r="C12" s="543" t="s">
        <v>568</v>
      </c>
      <c r="D12" s="549" t="str">
        <f>CONCATENATE("If 2 or 98--&gt;",A15)</f>
        <v>If 2 or 98--&gt;9011</v>
      </c>
      <c r="E12" s="470"/>
    </row>
    <row r="13" spans="1:29" ht="105">
      <c r="A13" s="541">
        <f t="shared" si="0"/>
        <v>9009</v>
      </c>
      <c r="B13" s="542" t="s">
        <v>859</v>
      </c>
      <c r="C13" s="550" t="s">
        <v>571</v>
      </c>
      <c r="D13" s="546"/>
      <c r="E13" s="470"/>
    </row>
    <row r="14" spans="1:29" ht="150">
      <c r="A14" s="541">
        <f t="shared" si="0"/>
        <v>9010</v>
      </c>
      <c r="B14" s="542" t="s">
        <v>572</v>
      </c>
      <c r="C14" s="548" t="s">
        <v>650</v>
      </c>
      <c r="D14" s="761" t="str">
        <f>CONCATENATE("If Q",'6.1 Job charc '!A48," is not 1--&gt;",A23)</f>
        <v>If Q6137 is not 1--&gt;9019</v>
      </c>
      <c r="E14" s="470"/>
    </row>
    <row r="15" spans="1:29" ht="60">
      <c r="A15" s="541">
        <f t="shared" si="0"/>
        <v>9011</v>
      </c>
      <c r="B15" s="542" t="s">
        <v>573</v>
      </c>
      <c r="C15" s="543" t="s">
        <v>574</v>
      </c>
      <c r="D15" s="549" t="str">
        <f>CONCATENATE("If 2 or 98 --&gt;",A22, "                                                                Validation: If 1, Q",'8.2 Fertility'!E12, " should have members with year &gt;= 2004 or 9998")</f>
        <v>If 2 or 98 --&gt;9018                                                                Validation: If 1, Q8210 should have members with year &gt;= 2004 or 9998</v>
      </c>
      <c r="E15" s="470"/>
    </row>
    <row r="16" spans="1:29" ht="315">
      <c r="A16" s="541">
        <f t="shared" si="0"/>
        <v>9012</v>
      </c>
      <c r="B16" s="290" t="s">
        <v>860</v>
      </c>
      <c r="C16" s="548" t="s">
        <v>861</v>
      </c>
      <c r="D16" s="549" t="s">
        <v>60</v>
      </c>
      <c r="E16" s="470"/>
    </row>
    <row r="17" spans="1:5" ht="60">
      <c r="A17" s="541">
        <f t="shared" si="0"/>
        <v>9013</v>
      </c>
      <c r="B17" s="542" t="s">
        <v>575</v>
      </c>
      <c r="C17" s="543" t="s">
        <v>576</v>
      </c>
      <c r="D17" s="546" t="s">
        <v>977</v>
      </c>
      <c r="E17" s="470"/>
    </row>
    <row r="18" spans="1:5" ht="103" customHeight="1">
      <c r="A18" s="541">
        <f t="shared" si="0"/>
        <v>9014</v>
      </c>
      <c r="B18" s="290" t="s">
        <v>577</v>
      </c>
      <c r="C18" s="551" t="s">
        <v>978</v>
      </c>
      <c r="D18" s="549" t="s">
        <v>979</v>
      </c>
      <c r="E18" s="470"/>
    </row>
    <row r="19" spans="1:5" ht="120">
      <c r="A19" s="541">
        <f t="shared" si="0"/>
        <v>9015</v>
      </c>
      <c r="B19" s="542" t="s">
        <v>578</v>
      </c>
      <c r="C19" s="543" t="s">
        <v>651</v>
      </c>
      <c r="D19" s="546" t="str">
        <f>CONCATENATE("If 2 --&gt; Q", A22," If 5 --&gt; Q", A21)</f>
        <v>If 2 --&gt; Q9018 If 5 --&gt; Q9017</v>
      </c>
      <c r="E19" s="470"/>
    </row>
    <row r="20" spans="1:5" ht="75">
      <c r="A20" s="541">
        <f t="shared" si="0"/>
        <v>9016</v>
      </c>
      <c r="B20" s="290" t="s">
        <v>980</v>
      </c>
      <c r="C20" s="543" t="s">
        <v>579</v>
      </c>
      <c r="D20" s="546"/>
      <c r="E20" s="470"/>
    </row>
    <row r="21" spans="1:5" s="65" customFormat="1" ht="90">
      <c r="A21" s="762">
        <f t="shared" si="0"/>
        <v>9017</v>
      </c>
      <c r="B21" s="760" t="s">
        <v>580</v>
      </c>
      <c r="C21" s="763" t="s">
        <v>652</v>
      </c>
      <c r="D21" s="764" t="str">
        <f>CONCATENATE("If Q",'6.1 Job charc '!A48," =1--&gt; section 10.1")</f>
        <v>If Q6137 =1--&gt; section 10.1</v>
      </c>
      <c r="E21" s="547"/>
    </row>
    <row r="22" spans="1:5" s="65" customFormat="1" ht="65.25" customHeight="1">
      <c r="A22" s="765">
        <f t="shared" si="0"/>
        <v>9018</v>
      </c>
      <c r="B22" s="766" t="str">
        <f>CONCATENATE("Internal variable: Is she currently working for wages? Check Q",'6.1 Job charc '!A48)</f>
        <v>Internal variable: Is she currently working for wages? Check Q6137</v>
      </c>
      <c r="C22" s="767" t="s">
        <v>79</v>
      </c>
      <c r="D22" s="764" t="s">
        <v>84</v>
      </c>
      <c r="E22" s="547"/>
    </row>
    <row r="23" spans="1:5" ht="240">
      <c r="A23" s="552">
        <f t="shared" si="0"/>
        <v>9019</v>
      </c>
      <c r="B23" s="553" t="s">
        <v>581</v>
      </c>
      <c r="C23" s="548" t="s">
        <v>981</v>
      </c>
      <c r="D23" s="546" t="s">
        <v>30</v>
      </c>
      <c r="E23" s="470"/>
    </row>
    <row r="24" spans="1:5" ht="165">
      <c r="A24" s="552">
        <f t="shared" si="0"/>
        <v>9020</v>
      </c>
      <c r="B24" s="542" t="s">
        <v>653</v>
      </c>
      <c r="C24" s="548" t="s">
        <v>862</v>
      </c>
      <c r="D24" s="546" t="s">
        <v>30</v>
      </c>
      <c r="E24" s="470"/>
    </row>
  </sheetData>
  <customSheetViews>
    <customSheetView guid="{31A12346-0F01-1349-8588-78911923E3FD}" showPageBreaks="1" printArea="1">
      <selection activeCell="E1" sqref="E1"/>
      <colBreaks count="1" manualBreakCount="1">
        <brk id="7" max="30" man="1"/>
      </colBreaks>
      <pageSetup paperSize="9" scale="52" fitToWidth="3" orientation="portrait" horizontalDpi="4294967293" verticalDpi="4294967293"/>
    </customSheetView>
    <customSheetView guid="{A57FA7A2-D613-4CB4-A390-3CAB141D409F}" scale="70" showPageBreaks="1" fitToPage="1" printArea="1" view="pageBreakPreview">
      <selection activeCell="A2" sqref="A2:D2"/>
      <colBreaks count="1" manualBreakCount="1">
        <brk id="7" max="30" man="1"/>
      </colBreaks>
      <pageSetup scale="78" fitToHeight="3" orientation="portrait"/>
    </customSheetView>
    <customSheetView guid="{54863B59-C278-4DB5-9C1C-3A520E929F98}" scale="70" showPageBreaks="1" fitToPage="1" printArea="1" view="pageBreakPreview">
      <selection activeCell="A2" sqref="A2:D2"/>
      <colBreaks count="1" manualBreakCount="1">
        <brk id="7" max="30" man="1"/>
      </colBreaks>
      <pageSetup scale="78" fitToHeight="3" orientation="portrait"/>
    </customSheetView>
    <customSheetView guid="{4678BB01-2F1C-6343-A784-E4537624D67F}" showPageBreaks="1" printArea="1" showRuler="0">
      <selection activeCell="E1" sqref="E1"/>
      <colBreaks count="1" manualBreakCount="1">
        <brk id="7" max="30" man="1"/>
      </colBreaks>
      <pageSetup paperSize="9" scale="52" fitToWidth="3" orientation="portrait" horizontalDpi="4294967293" verticalDpi="4294967293"/>
    </customSheetView>
    <customSheetView guid="{211E177F-00B4-45FC-A077-2978117784FC}" scale="70" showPageBreaks="1" fitToPage="1" printArea="1" view="pageBreakPreview">
      <selection activeCell="A2" sqref="A2:D2"/>
      <colBreaks count="1" manualBreakCount="1">
        <brk id="7" max="30" man="1"/>
      </colBreaks>
      <pageSetup scale="78" fitToHeight="3" orientation="portrait"/>
    </customSheetView>
    <customSheetView guid="{6EB9EEAF-1FA0-4880-9AFC-C65C1683DA1A}" scale="70" showPageBreaks="1" fitToPage="1" printArea="1" view="pageBreakPreview" topLeftCell="A13">
      <selection activeCell="E16" sqref="E16"/>
      <colBreaks count="1" manualBreakCount="1">
        <brk id="7" max="30" man="1"/>
      </colBreaks>
      <pageSetup scale="78" fitToHeight="3" orientation="portrait"/>
    </customSheetView>
  </customSheetViews>
  <mergeCells count="2">
    <mergeCell ref="A1:D1"/>
    <mergeCell ref="A2:D2"/>
  </mergeCells>
  <phoneticPr fontId="10" type="noConversion"/>
  <pageMargins left="0.7" right="0.7" top="0.75" bottom="0.75" header="0.3" footer="0.3"/>
  <pageSetup paperSize="9" scale="52" fitToWidth="3" orientation="portrait" horizontalDpi="4294967293" verticalDpi="4294967293"/>
  <colBreaks count="1" manualBreakCount="1">
    <brk id="7" max="30" man="1"/>
  </colBreaks>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dimension ref="A1:G21"/>
  <sheetViews>
    <sheetView view="pageBreakPreview" zoomScaleNormal="110" zoomScaleSheetLayoutView="90" zoomScalePageLayoutView="110" workbookViewId="0">
      <selection activeCell="A3" sqref="A3:D3"/>
    </sheetView>
  </sheetViews>
  <sheetFormatPr baseColWidth="10" defaultColWidth="11.5" defaultRowHeight="14" x14ac:dyDescent="0"/>
  <cols>
    <col min="1" max="1" width="14" style="564" customWidth="1"/>
    <col min="2" max="2" width="26.83203125" style="115" customWidth="1"/>
    <col min="3" max="3" width="41.83203125" style="116" customWidth="1"/>
    <col min="4" max="4" width="29.33203125" style="117" customWidth="1"/>
    <col min="5" max="5" width="36.5" style="38" customWidth="1"/>
    <col min="6" max="16384" width="11.5" style="38"/>
  </cols>
  <sheetData>
    <row r="1" spans="1:7" s="37" customFormat="1" ht="15" customHeight="1">
      <c r="A1" s="1026" t="s">
        <v>582</v>
      </c>
      <c r="B1" s="1026"/>
      <c r="C1" s="1026"/>
      <c r="D1" s="1026"/>
      <c r="E1" s="470"/>
      <c r="F1"/>
      <c r="G1"/>
    </row>
    <row r="2" spans="1:7" ht="15" customHeight="1">
      <c r="A2" s="1027" t="s">
        <v>966</v>
      </c>
      <c r="B2" s="1027"/>
      <c r="C2" s="1027"/>
      <c r="D2" s="1027"/>
      <c r="E2" s="554"/>
    </row>
    <row r="3" spans="1:7" ht="15" customHeight="1">
      <c r="A3" s="1028" t="str">
        <f>CONCATENATE("ينطبق هذا القسم على العاملين بأجر في العمل الأساسي خلال الثلاث شهور الماضية Q",'6.1 Job charc '!A48,"=1")</f>
        <v>ينطبق هذا القسم على العاملين بأجر في العمل الأساسي خلال الثلاث شهور الماضية Q6137=1</v>
      </c>
      <c r="B3" s="1028"/>
      <c r="C3" s="1028"/>
      <c r="D3" s="1028"/>
      <c r="E3" s="554"/>
    </row>
    <row r="4" spans="1:7" ht="15" customHeight="1">
      <c r="A4" s="1029" t="s">
        <v>864</v>
      </c>
      <c r="B4" s="1029"/>
      <c r="C4" s="1029"/>
      <c r="D4" s="1029"/>
      <c r="E4" s="554"/>
    </row>
    <row r="5" spans="1:7" ht="15" customHeight="1">
      <c r="A5" s="1029"/>
      <c r="B5" s="1029"/>
      <c r="C5" s="1029"/>
      <c r="D5" s="1029"/>
      <c r="E5" s="554"/>
    </row>
    <row r="6" spans="1:7" ht="15">
      <c r="A6" s="565" t="s">
        <v>8</v>
      </c>
      <c r="B6" s="522" t="s">
        <v>9</v>
      </c>
      <c r="C6" s="538" t="s">
        <v>13</v>
      </c>
      <c r="D6" s="539" t="s">
        <v>29</v>
      </c>
      <c r="E6" s="554"/>
    </row>
    <row r="7" spans="1:7" ht="75">
      <c r="A7" s="562">
        <v>10101</v>
      </c>
      <c r="B7" s="556" t="s">
        <v>865</v>
      </c>
      <c r="C7" s="557" t="s">
        <v>967</v>
      </c>
      <c r="D7" s="789" t="str">
        <f>CONCATENATE("if 97, provide textbox
Check: 
if Q",'6.1 Job charc '!A26,"=1 --&gt; continue
if Q",'6.1 Job charc '!A26,"=2 --&gt;Q",A19)</f>
        <v>if 97, provide textbox
Check: 
if Q6118=1 --&gt; continue
if Q6118=2 --&gt;Q10105</v>
      </c>
      <c r="E7" s="793"/>
      <c r="F7" s="792"/>
    </row>
    <row r="8" spans="1:7" ht="199.5" customHeight="1">
      <c r="A8" s="1031">
        <f>A7+1</f>
        <v>10102</v>
      </c>
      <c r="B8" s="1030" t="s">
        <v>1192</v>
      </c>
      <c r="C8" s="1030"/>
      <c r="D8" s="789"/>
      <c r="E8" s="783"/>
      <c r="F8" s="782"/>
    </row>
    <row r="9" spans="1:7" ht="30" customHeight="1">
      <c r="A9" s="1031"/>
      <c r="B9" s="480" t="s">
        <v>584</v>
      </c>
      <c r="C9" s="555" t="s">
        <v>654</v>
      </c>
      <c r="D9" s="790" t="s">
        <v>583</v>
      </c>
      <c r="E9" s="794"/>
      <c r="F9" s="792"/>
    </row>
    <row r="10" spans="1:7" ht="15">
      <c r="A10" s="1031"/>
      <c r="B10" s="559" t="s">
        <v>585</v>
      </c>
      <c r="C10" s="560" t="s">
        <v>587</v>
      </c>
      <c r="D10" s="791" t="s">
        <v>41</v>
      </c>
      <c r="E10" s="795"/>
      <c r="F10" s="792"/>
    </row>
    <row r="11" spans="1:7" ht="15">
      <c r="A11" s="1031"/>
      <c r="B11" s="559" t="s">
        <v>586</v>
      </c>
      <c r="C11" s="560" t="s">
        <v>588</v>
      </c>
      <c r="D11" s="791" t="s">
        <v>41</v>
      </c>
      <c r="E11" s="794"/>
      <c r="F11" s="792"/>
    </row>
    <row r="12" spans="1:7" ht="15">
      <c r="A12" s="1031"/>
      <c r="B12" s="559" t="s">
        <v>655</v>
      </c>
      <c r="C12" s="557" t="s">
        <v>589</v>
      </c>
      <c r="D12" s="791" t="s">
        <v>41</v>
      </c>
      <c r="E12" s="794"/>
      <c r="F12" s="792"/>
    </row>
    <row r="13" spans="1:7" ht="15">
      <c r="A13" s="1031"/>
      <c r="B13" s="559" t="s">
        <v>656</v>
      </c>
      <c r="C13" s="560" t="s">
        <v>590</v>
      </c>
      <c r="D13" s="791" t="s">
        <v>41</v>
      </c>
      <c r="E13" s="794"/>
      <c r="F13" s="792"/>
    </row>
    <row r="14" spans="1:7" ht="15">
      <c r="A14" s="1031"/>
      <c r="B14" s="559" t="s">
        <v>657</v>
      </c>
      <c r="C14" s="560" t="s">
        <v>591</v>
      </c>
      <c r="D14" s="791" t="s">
        <v>41</v>
      </c>
      <c r="E14" s="794"/>
      <c r="F14" s="792"/>
    </row>
    <row r="15" spans="1:7" ht="15">
      <c r="A15" s="1031"/>
      <c r="B15" s="559"/>
      <c r="C15" s="560" t="s">
        <v>592</v>
      </c>
      <c r="D15" s="791"/>
      <c r="E15" s="794"/>
      <c r="F15" s="792"/>
    </row>
    <row r="16" spans="1:7" ht="15">
      <c r="A16" s="1031"/>
      <c r="B16" s="559"/>
      <c r="C16" s="629" t="s">
        <v>866</v>
      </c>
      <c r="D16" s="472"/>
      <c r="E16" s="554"/>
    </row>
    <row r="17" spans="1:6" ht="85.5" customHeight="1">
      <c r="A17" s="563">
        <f>A8+1</f>
        <v>10103</v>
      </c>
      <c r="B17" s="556" t="s">
        <v>968</v>
      </c>
      <c r="C17" s="557" t="s">
        <v>969</v>
      </c>
      <c r="D17" s="558" t="str">
        <f>CONCATENATE("Only ask if Q",'6.1 Job charc '!A43, "=1
Provide numerical textbox")</f>
        <v>Only ask if Q6132=1
Provide numerical textbox</v>
      </c>
      <c r="E17" s="547"/>
    </row>
    <row r="18" spans="1:6" ht="105">
      <c r="A18" s="563">
        <f>A17+1</f>
        <v>10104</v>
      </c>
      <c r="B18" s="556" t="s">
        <v>970</v>
      </c>
      <c r="C18" s="557" t="s">
        <v>593</v>
      </c>
      <c r="D18" s="472" t="s">
        <v>85</v>
      </c>
      <c r="E18" s="470"/>
    </row>
    <row r="19" spans="1:6" ht="51" customHeight="1">
      <c r="A19" s="1031">
        <f>A18+1</f>
        <v>10105</v>
      </c>
      <c r="B19" s="1030" t="s">
        <v>971</v>
      </c>
      <c r="C19" s="1030" t="s">
        <v>1172</v>
      </c>
      <c r="D19" s="1025" t="s">
        <v>28</v>
      </c>
      <c r="E19" s="783"/>
    </row>
    <row r="20" spans="1:6" ht="110.25" customHeight="1">
      <c r="A20" s="1031"/>
      <c r="B20" s="1030"/>
      <c r="C20" s="1030"/>
      <c r="D20" s="1025"/>
      <c r="E20" s="783"/>
      <c r="F20" s="141"/>
    </row>
    <row r="21" spans="1:6">
      <c r="E21" s="782"/>
    </row>
  </sheetData>
  <customSheetViews>
    <customSheetView guid="{31A12346-0F01-1349-8588-78911923E3FD}" showPageBreaks="1" printArea="1">
      <selection activeCell="A3" sqref="A3:D3"/>
      <colBreaks count="1" manualBreakCount="1">
        <brk id="3" max="31" man="1"/>
      </colBreaks>
      <printOptions verticalCentered="1"/>
      <pageSetup paperSize="9" scale="65" fitToWidth="3" orientation="portrait"/>
      <headerFooter alignWithMargins="0"/>
    </customSheetView>
    <customSheetView guid="{A57FA7A2-D613-4CB4-A390-3CAB141D409F}" scale="90" showPageBreaks="1" fitToPage="1" printArea="1" view="pageBreakPreview" topLeftCell="A7">
      <selection activeCell="B8" sqref="B8:C8"/>
      <printOptions verticalCentered="1"/>
      <pageSetup scale="80" orientation="portrait"/>
      <headerFooter alignWithMargins="0"/>
    </customSheetView>
    <customSheetView guid="{54863B59-C278-4DB5-9C1C-3A520E929F98}" scale="90" showPageBreaks="1" fitToPage="1" printArea="1" view="pageBreakPreview" topLeftCell="A13">
      <selection activeCell="C17" sqref="C17"/>
      <printOptions verticalCentered="1"/>
      <pageSetup scale="80" orientation="portrait"/>
      <headerFooter alignWithMargins="0"/>
    </customSheetView>
    <customSheetView guid="{4678BB01-2F1C-6343-A784-E4537624D67F}" showPageBreaks="1" printArea="1" showRuler="0" topLeftCell="A11">
      <selection activeCell="F1" sqref="F1"/>
      <colBreaks count="1" manualBreakCount="1">
        <brk id="3" max="31" man="1"/>
      </colBreaks>
      <printOptions verticalCentered="1"/>
      <pageSetup paperSize="9" scale="65" fitToWidth="3" orientation="portrait"/>
      <headerFooter alignWithMargins="0"/>
    </customSheetView>
    <customSheetView guid="{211E177F-00B4-45FC-A077-2978117784FC}" scale="90" showPageBreaks="1" fitToPage="1" printArea="1" view="pageBreakPreview" topLeftCell="A7">
      <selection activeCell="B8" sqref="B8:C8"/>
      <printOptions verticalCentered="1"/>
      <pageSetup scale="80" orientation="portrait"/>
      <headerFooter alignWithMargins="0"/>
    </customSheetView>
    <customSheetView guid="{6EB9EEAF-1FA0-4880-9AFC-C65C1683DA1A}" scale="90" showPageBreaks="1" fitToPage="1" printArea="1" view="pageBreakPreview">
      <selection activeCell="E8" sqref="E8"/>
      <printOptions verticalCentered="1"/>
      <pageSetup scale="80" orientation="portrait"/>
      <headerFooter alignWithMargins="0"/>
    </customSheetView>
  </customSheetViews>
  <mergeCells count="10">
    <mergeCell ref="D19:D20"/>
    <mergeCell ref="A1:D1"/>
    <mergeCell ref="A2:D2"/>
    <mergeCell ref="A3:D3"/>
    <mergeCell ref="A4:D5"/>
    <mergeCell ref="B8:C8"/>
    <mergeCell ref="A8:A16"/>
    <mergeCell ref="C19:C20"/>
    <mergeCell ref="A19:A20"/>
    <mergeCell ref="B19:B20"/>
  </mergeCells>
  <phoneticPr fontId="10" type="noConversion"/>
  <printOptions verticalCentered="1"/>
  <pageMargins left="0.7" right="0.7" top="0.75" bottom="0.75" header="0.3" footer="0.3"/>
  <pageSetup paperSize="9" scale="65" fitToWidth="3" orientation="portrait"/>
  <headerFooter alignWithMargins="0"/>
  <colBreaks count="1" manualBreakCount="1">
    <brk id="3" max="31" man="1"/>
  </colBreaks>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1" enableFormatConditionsCalculation="0"/>
  <dimension ref="A1:F5"/>
  <sheetViews>
    <sheetView view="pageBreakPreview" zoomScale="125" zoomScaleNormal="125" zoomScaleSheetLayoutView="90" zoomScalePageLayoutView="125" workbookViewId="0">
      <selection activeCell="F11" sqref="F11"/>
    </sheetView>
  </sheetViews>
  <sheetFormatPr baseColWidth="10" defaultColWidth="11.5" defaultRowHeight="14" x14ac:dyDescent="0"/>
  <cols>
    <col min="1" max="1" width="11.83203125" style="103" customWidth="1"/>
    <col min="2" max="2" width="25.5" style="104" customWidth="1"/>
    <col min="3" max="3" width="23.6640625" style="104" customWidth="1"/>
    <col min="4" max="4" width="16" style="104" customWidth="1"/>
    <col min="5" max="5" width="23.33203125" style="104" customWidth="1"/>
    <col min="6" max="6" width="36" style="6" customWidth="1"/>
    <col min="7" max="16384" width="11.5" style="6"/>
  </cols>
  <sheetData>
    <row r="1" spans="1:6" ht="15">
      <c r="A1" s="1032" t="s">
        <v>867</v>
      </c>
      <c r="B1" s="1032"/>
      <c r="C1" s="1032"/>
      <c r="D1" s="1032"/>
      <c r="E1" s="1032"/>
      <c r="F1"/>
    </row>
    <row r="2" spans="1:6" ht="19" customHeight="1">
      <c r="A2" s="1033" t="str">
        <f>CONCATENATE("ينطبق على العاملين بأجر في أعمال ثانوية خلال الثلاث شهور الماضية, 
check Q",'6.2 Secondary Job'!A5, "=1 or one or more of ", '6.2 Secondary Job'!A6," equals 1")</f>
        <v>ينطبق على العاملين بأجر في أعمال ثانوية خلال الثلاث شهور الماضية, 
check Q6201=1 or one or more of 6202 equals 1</v>
      </c>
      <c r="B2" s="1033"/>
      <c r="C2" s="1033"/>
      <c r="D2" s="1033"/>
      <c r="E2" s="1033"/>
    </row>
    <row r="3" spans="1:6">
      <c r="A3" s="1036"/>
      <c r="B3" s="1036"/>
      <c r="C3" s="1036"/>
      <c r="D3" s="1036"/>
      <c r="E3" s="1036"/>
    </row>
    <row r="4" spans="1:6">
      <c r="A4" s="257" t="s">
        <v>8</v>
      </c>
      <c r="B4" s="256" t="s">
        <v>9</v>
      </c>
      <c r="C4" s="1034" t="s">
        <v>13</v>
      </c>
      <c r="D4" s="1035"/>
      <c r="E4" s="206" t="s">
        <v>29</v>
      </c>
    </row>
    <row r="5" spans="1:6" ht="126">
      <c r="A5" s="278">
        <v>10201</v>
      </c>
      <c r="B5" s="279" t="s">
        <v>965</v>
      </c>
      <c r="C5" s="280" t="s">
        <v>1093</v>
      </c>
      <c r="D5" s="768" t="s">
        <v>1173</v>
      </c>
      <c r="E5" s="769" t="s">
        <v>28</v>
      </c>
    </row>
  </sheetData>
  <customSheetViews>
    <customSheetView guid="{31A12346-0F01-1349-8588-78911923E3FD}" scale="125" showPageBreaks="1" printArea="1">
      <selection activeCell="F11" sqref="F11"/>
      <printOptions verticalCentered="1"/>
      <pageSetup paperSize="9" orientation="portrait"/>
      <headerFooter alignWithMargins="0"/>
    </customSheetView>
    <customSheetView guid="{A57FA7A2-D613-4CB4-A390-3CAB141D409F}" scale="90" showPageBreaks="1" fitToPage="1" printArea="1" view="pageBreakPreview">
      <selection activeCell="D5" sqref="D5"/>
      <printOptions verticalCentered="1"/>
      <pageSetup orientation="landscape"/>
      <headerFooter alignWithMargins="0"/>
    </customSheetView>
    <customSheetView guid="{54863B59-C278-4DB5-9C1C-3A520E929F98}" scale="90" showPageBreaks="1" fitToPage="1" printArea="1" view="pageBreakPreview">
      <selection activeCell="D13" sqref="D13"/>
      <printOptions verticalCentered="1"/>
      <pageSetup orientation="landscape"/>
      <headerFooter alignWithMargins="0"/>
    </customSheetView>
    <customSheetView guid="{4678BB01-2F1C-6343-A784-E4537624D67F}" scale="125" showPageBreaks="1" printArea="1" showRuler="0">
      <selection activeCell="F1" sqref="F1"/>
      <printOptions verticalCentered="1"/>
      <pageSetup paperSize="9" orientation="portrait"/>
      <headerFooter alignWithMargins="0"/>
    </customSheetView>
    <customSheetView guid="{211E177F-00B4-45FC-A077-2978117784FC}" scale="90" showPageBreaks="1" fitToPage="1" printArea="1" view="pageBreakPreview">
      <selection activeCell="D5" sqref="D5"/>
      <printOptions verticalCentered="1"/>
      <pageSetup orientation="landscape"/>
      <headerFooter alignWithMargins="0"/>
    </customSheetView>
    <customSheetView guid="{6EB9EEAF-1FA0-4880-9AFC-C65C1683DA1A}" scale="90" showPageBreaks="1" fitToPage="1" printArea="1" view="pageBreakPreview">
      <selection activeCell="E23" sqref="E23"/>
      <printOptions verticalCentered="1"/>
      <pageSetup orientation="landscape"/>
      <headerFooter alignWithMargins="0"/>
    </customSheetView>
  </customSheetViews>
  <mergeCells count="4">
    <mergeCell ref="A1:E1"/>
    <mergeCell ref="A2:E2"/>
    <mergeCell ref="C4:D4"/>
    <mergeCell ref="A3:E3"/>
  </mergeCells>
  <phoneticPr fontId="10" type="noConversion"/>
  <printOptions verticalCentered="1"/>
  <pageMargins left="0.7" right="0.7" top="0.75" bottom="0.75" header="0.3" footer="0.3"/>
  <pageSetup paperSize="9"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view="pageBreakPreview" topLeftCell="A39" zoomScale="95" zoomScaleNormal="110" zoomScaleSheetLayoutView="85" zoomScalePageLayoutView="110" workbookViewId="0">
      <selection activeCell="A40" sqref="A40"/>
    </sheetView>
  </sheetViews>
  <sheetFormatPr baseColWidth="10" defaultColWidth="11.5" defaultRowHeight="15" x14ac:dyDescent="0"/>
  <cols>
    <col min="1" max="1" width="12.5" style="591" bestFit="1" customWidth="1"/>
    <col min="2" max="2" width="31.83203125" style="582" customWidth="1"/>
    <col min="3" max="3" width="54.5" style="583" customWidth="1"/>
    <col min="4" max="4" width="68.33203125" style="584" customWidth="1"/>
    <col min="5" max="5" width="51.83203125" style="91" customWidth="1"/>
    <col min="6" max="6" width="11.83203125" style="91" bestFit="1" customWidth="1"/>
    <col min="7" max="7" width="13.33203125" style="91" customWidth="1"/>
    <col min="8" max="16384" width="11.5" style="91"/>
  </cols>
  <sheetData>
    <row r="1" spans="1:6" ht="28" customHeight="1">
      <c r="A1" s="1038" t="s">
        <v>1105</v>
      </c>
      <c r="B1" s="1038"/>
      <c r="C1" s="1038"/>
      <c r="D1" s="1038"/>
      <c r="E1" s="470"/>
    </row>
    <row r="2" spans="1:6" ht="26" customHeight="1">
      <c r="A2" s="1039" t="s">
        <v>950</v>
      </c>
      <c r="B2" s="1039"/>
      <c r="C2" s="1039"/>
      <c r="D2" s="1039"/>
    </row>
    <row r="3" spans="1:6" ht="114" customHeight="1">
      <c r="A3" s="714"/>
      <c r="B3" s="714"/>
      <c r="C3" s="688" t="str">
        <f>CONCATENATE("Apply to All individuals 15-59 years old who are working or have been working in the past and who are Jordanian (nationality) or born in Jordan, 
i.e. Jordanian in Q207 or born in Jordan (=1) in Q",'2.1 Personal Biography'!A50)</f>
        <v>Apply to All individuals 15-59 years old who are working or have been working in the past and who are Jordanian (nationality) or born in Jordan, 
i.e. Jordanian in Q207 or born in Jordan (=1) in Q2138</v>
      </c>
      <c r="D3" s="689"/>
    </row>
    <row r="4" spans="1:6">
      <c r="A4" s="772" t="s">
        <v>8</v>
      </c>
      <c r="B4" s="522" t="s">
        <v>9</v>
      </c>
      <c r="C4" s="594" t="s">
        <v>1097</v>
      </c>
      <c r="D4" s="539" t="s">
        <v>29</v>
      </c>
    </row>
    <row r="5" spans="1:6" ht="60">
      <c r="A5" s="585">
        <v>11001</v>
      </c>
      <c r="B5" s="553" t="s">
        <v>868</v>
      </c>
      <c r="C5" s="566" t="s">
        <v>659</v>
      </c>
      <c r="D5" s="573" t="str">
        <f>CONCATENATE("If 2 or 98 --&gt; section 12.1 ","
Check: If 1 (yes), then one of Q",'7.0 Job Mobility'!A29, " or ",'7.0 Job Mobility'!A57, "should equal 2 (outside Jordan)")</f>
        <v>If 2 or 98 --&gt; section 12.1 
Check: If 1 (yes), then one of Q7101_17 or 710[n]_17should equal 2 (outside Jordan)</v>
      </c>
    </row>
    <row r="6" spans="1:6" ht="76.5" customHeight="1">
      <c r="A6" s="586">
        <f t="shared" ref="A6:A33" si="0">A5+1</f>
        <v>11002</v>
      </c>
      <c r="B6" s="712" t="s">
        <v>951</v>
      </c>
      <c r="C6" s="566" t="s">
        <v>869</v>
      </c>
      <c r="D6" s="715" t="s">
        <v>22</v>
      </c>
    </row>
    <row r="7" spans="1:6" ht="90">
      <c r="A7" s="586">
        <f t="shared" si="0"/>
        <v>11003</v>
      </c>
      <c r="B7" s="553" t="s">
        <v>594</v>
      </c>
      <c r="C7" s="566" t="s">
        <v>870</v>
      </c>
      <c r="D7" s="715"/>
    </row>
    <row r="8" spans="1:6" ht="93" customHeight="1">
      <c r="A8" s="586">
        <f t="shared" si="0"/>
        <v>11004</v>
      </c>
      <c r="B8" s="712" t="s">
        <v>595</v>
      </c>
      <c r="C8" s="566" t="s">
        <v>871</v>
      </c>
      <c r="D8" s="715"/>
      <c r="F8" s="567"/>
    </row>
    <row r="9" spans="1:6" ht="36" customHeight="1">
      <c r="A9" s="586">
        <f t="shared" si="0"/>
        <v>11005</v>
      </c>
      <c r="B9" s="712" t="s">
        <v>596</v>
      </c>
      <c r="C9" s="568" t="s">
        <v>42</v>
      </c>
      <c r="D9" s="715"/>
    </row>
    <row r="10" spans="1:6" ht="255">
      <c r="A10" s="586">
        <f t="shared" si="0"/>
        <v>11006</v>
      </c>
      <c r="B10" s="553" t="s">
        <v>952</v>
      </c>
      <c r="C10" s="569" t="s">
        <v>953</v>
      </c>
      <c r="D10" s="715"/>
    </row>
    <row r="11" spans="1:6" ht="45">
      <c r="A11" s="713">
        <f t="shared" si="0"/>
        <v>11007</v>
      </c>
      <c r="B11" s="712" t="s">
        <v>597</v>
      </c>
      <c r="C11" s="711" t="s">
        <v>598</v>
      </c>
      <c r="D11" s="715"/>
    </row>
    <row r="12" spans="1:6" ht="60">
      <c r="A12" s="713">
        <f t="shared" si="0"/>
        <v>11008</v>
      </c>
      <c r="B12" s="712" t="s">
        <v>599</v>
      </c>
      <c r="C12" s="570" t="s">
        <v>600</v>
      </c>
      <c r="D12" s="715"/>
    </row>
    <row r="13" spans="1:6" ht="60">
      <c r="A13" s="713">
        <f t="shared" si="0"/>
        <v>11009</v>
      </c>
      <c r="B13" s="712" t="s">
        <v>601</v>
      </c>
      <c r="C13" s="711" t="s">
        <v>411</v>
      </c>
      <c r="D13" s="715" t="str">
        <f>CONCATENATE("If 2 or 98 --&gt; Q",A16)</f>
        <v>If 2 or 98 --&gt; Q11012</v>
      </c>
    </row>
    <row r="14" spans="1:6" ht="150">
      <c r="A14" s="713">
        <f t="shared" si="0"/>
        <v>11010</v>
      </c>
      <c r="B14" s="712" t="s">
        <v>602</v>
      </c>
      <c r="C14" s="770" t="s">
        <v>872</v>
      </c>
      <c r="D14" s="715" t="s">
        <v>30</v>
      </c>
    </row>
    <row r="15" spans="1:6" ht="105">
      <c r="A15" s="713">
        <f t="shared" si="0"/>
        <v>11011</v>
      </c>
      <c r="B15" s="553" t="s">
        <v>956</v>
      </c>
      <c r="C15" s="771" t="s">
        <v>1174</v>
      </c>
      <c r="D15" s="571" t="s">
        <v>28</v>
      </c>
    </row>
    <row r="16" spans="1:6" ht="111" customHeight="1">
      <c r="A16" s="713">
        <f t="shared" si="0"/>
        <v>11012</v>
      </c>
      <c r="B16" s="553" t="s">
        <v>957</v>
      </c>
      <c r="C16" s="709" t="s">
        <v>1174</v>
      </c>
      <c r="D16" s="572" t="str">
        <f>CONCATENATE("Only ask if Q",A6, " is greater than 1.
Provide numerical textbox")</f>
        <v>Only ask if Q11002 is greater than 1.
Provide numerical textbox</v>
      </c>
    </row>
    <row r="17" spans="1:4" ht="90">
      <c r="A17" s="713">
        <f t="shared" si="0"/>
        <v>11013</v>
      </c>
      <c r="B17" s="712" t="s">
        <v>603</v>
      </c>
      <c r="C17" s="592" t="s">
        <v>658</v>
      </c>
      <c r="D17" s="715" t="str">
        <f>CONCATENATE("If 2, 3, 98, or 99 --&gt; Q",A19)</f>
        <v>If 2, 3, 98, or 99 --&gt; Q11015</v>
      </c>
    </row>
    <row r="18" spans="1:4" ht="120">
      <c r="A18" s="713">
        <f t="shared" si="0"/>
        <v>11014</v>
      </c>
      <c r="B18" s="712" t="s">
        <v>954</v>
      </c>
      <c r="C18" s="592" t="s">
        <v>955</v>
      </c>
      <c r="D18" s="715" t="s">
        <v>30</v>
      </c>
    </row>
    <row r="19" spans="1:4" ht="59.25" customHeight="1">
      <c r="A19" s="713">
        <f t="shared" si="0"/>
        <v>11015</v>
      </c>
      <c r="B19" s="712" t="s">
        <v>604</v>
      </c>
      <c r="C19" s="711" t="s">
        <v>548</v>
      </c>
      <c r="D19" s="715" t="str">
        <f>CONCATENATE("If 2-&gt; Q",A24)</f>
        <v>If 2-&gt; Q11020</v>
      </c>
    </row>
    <row r="20" spans="1:4" ht="96" customHeight="1">
      <c r="A20" s="586">
        <f t="shared" si="0"/>
        <v>11016</v>
      </c>
      <c r="B20" s="553" t="s">
        <v>873</v>
      </c>
      <c r="C20" s="709" t="s">
        <v>1175</v>
      </c>
      <c r="D20" s="715" t="s">
        <v>28</v>
      </c>
    </row>
    <row r="21" spans="1:4" ht="130.5" customHeight="1">
      <c r="A21" s="586">
        <f t="shared" si="0"/>
        <v>11017</v>
      </c>
      <c r="B21" s="553" t="s">
        <v>605</v>
      </c>
      <c r="C21" s="709" t="s">
        <v>1176</v>
      </c>
      <c r="D21" s="573" t="str">
        <f>CONCATENATE("Only ask if Q",A6, " is greater than 1.
Provide numerical textbox")</f>
        <v>Only ask if Q11002 is greater than 1.
Provide numerical textbox</v>
      </c>
    </row>
    <row r="22" spans="1:4" ht="118.5" customHeight="1">
      <c r="A22" s="586">
        <f t="shared" si="0"/>
        <v>11018</v>
      </c>
      <c r="B22" s="712" t="s">
        <v>606</v>
      </c>
      <c r="C22" s="711" t="s">
        <v>874</v>
      </c>
      <c r="D22" s="715"/>
    </row>
    <row r="23" spans="1:4" ht="225">
      <c r="A23" s="586">
        <f t="shared" si="0"/>
        <v>11019</v>
      </c>
      <c r="B23" s="553" t="s">
        <v>607</v>
      </c>
      <c r="C23" s="569" t="s">
        <v>608</v>
      </c>
      <c r="D23" s="715"/>
    </row>
    <row r="24" spans="1:4" ht="90">
      <c r="A24" s="586">
        <f t="shared" si="0"/>
        <v>11020</v>
      </c>
      <c r="B24" s="712" t="s">
        <v>958</v>
      </c>
      <c r="C24" s="711" t="s">
        <v>875</v>
      </c>
      <c r="D24" s="715" t="str">
        <f>CONCATENATE("If 2 --&gt;  Q", A27," if 4 or 98 --&gt; Q",A29)</f>
        <v>If 2 --&gt;  Q11023 if 4 or 98 --&gt; Q11025</v>
      </c>
    </row>
    <row r="25" spans="1:4" ht="75">
      <c r="A25" s="713">
        <f t="shared" si="0"/>
        <v>11021</v>
      </c>
      <c r="B25" s="773" t="s">
        <v>609</v>
      </c>
      <c r="C25" s="709" t="s">
        <v>610</v>
      </c>
      <c r="D25" s="573" t="str">
        <f>CONCATENATE("
Provide numerical textbox
 Skip Pattern: after answering if Q",A6, " is equal to 1 --&gt;",A29)</f>
        <v xml:space="preserve">
Provide numerical textbox
 Skip Pattern: after answering if Q11002 is equal to 1 --&gt;11025</v>
      </c>
    </row>
    <row r="26" spans="1:4" ht="86" customHeight="1">
      <c r="A26" s="713">
        <f t="shared" si="0"/>
        <v>11022</v>
      </c>
      <c r="B26" s="773" t="s">
        <v>611</v>
      </c>
      <c r="C26" s="709" t="s">
        <v>960</v>
      </c>
      <c r="D26" s="691" t="str">
        <f>CONCATENATE("Only ask if Q",A5, " is greater than 1. Provide numerical textbox.
 Skip Pattern: after answering --&gt;",A29)</f>
        <v>Only ask if Q11001 is greater than 1. Provide numerical textbox.
 Skip Pattern: after answering --&gt;11025</v>
      </c>
    </row>
    <row r="27" spans="1:4" ht="75">
      <c r="A27" s="586">
        <f t="shared" si="0"/>
        <v>11023</v>
      </c>
      <c r="B27" s="773" t="s">
        <v>1195</v>
      </c>
      <c r="C27" s="709" t="s">
        <v>610</v>
      </c>
      <c r="D27" s="715" t="s">
        <v>28</v>
      </c>
    </row>
    <row r="28" spans="1:4" ht="99" customHeight="1">
      <c r="A28" s="586">
        <f t="shared" si="0"/>
        <v>11024</v>
      </c>
      <c r="B28" s="773" t="s">
        <v>1157</v>
      </c>
      <c r="C28" s="709" t="s">
        <v>959</v>
      </c>
      <c r="D28" s="573" t="str">
        <f>CONCATENATE("Only ask if Q",A6, " is greater than 1.
Provide numerical textbox")</f>
        <v>Only ask if Q11002 is greater than 1.
Provide numerical textbox</v>
      </c>
    </row>
    <row r="29" spans="1:4" ht="210">
      <c r="A29" s="586">
        <f t="shared" si="0"/>
        <v>11025</v>
      </c>
      <c r="B29" s="773" t="s">
        <v>876</v>
      </c>
      <c r="C29" s="566" t="s">
        <v>877</v>
      </c>
      <c r="D29" s="573" t="s">
        <v>30</v>
      </c>
    </row>
    <row r="30" spans="1:4" ht="60">
      <c r="A30" s="586">
        <f t="shared" si="0"/>
        <v>11026</v>
      </c>
      <c r="B30" s="712" t="s">
        <v>961</v>
      </c>
      <c r="C30" s="592" t="s">
        <v>878</v>
      </c>
      <c r="D30" s="715" t="str">
        <f>CONCATENATE("If 2 or 98 --&gt; Q",A32)</f>
        <v>If 2 or 98 --&gt; Q11028</v>
      </c>
    </row>
    <row r="31" spans="1:4" ht="120">
      <c r="A31" s="586">
        <f t="shared" si="0"/>
        <v>11027</v>
      </c>
      <c r="B31" s="712" t="s">
        <v>962</v>
      </c>
      <c r="C31" s="711" t="s">
        <v>963</v>
      </c>
      <c r="D31" s="715" t="s">
        <v>30</v>
      </c>
    </row>
    <row r="32" spans="1:4" ht="60">
      <c r="A32" s="586">
        <f t="shared" si="0"/>
        <v>11028</v>
      </c>
      <c r="B32" s="712" t="s">
        <v>612</v>
      </c>
      <c r="C32" s="593" t="s">
        <v>879</v>
      </c>
      <c r="D32" s="715" t="str">
        <f>CONCATENATE("If 2 or 98 --&gt; Q",A38)</f>
        <v>If 2 or 98 --&gt; Q11032</v>
      </c>
    </row>
    <row r="33" spans="1:4" ht="30.75" customHeight="1">
      <c r="A33" s="1037">
        <f t="shared" si="0"/>
        <v>11029</v>
      </c>
      <c r="B33" s="998" t="s">
        <v>1193</v>
      </c>
      <c r="C33" s="710" t="s">
        <v>613</v>
      </c>
      <c r="D33" s="1040" t="s">
        <v>31</v>
      </c>
    </row>
    <row r="34" spans="1:4" ht="33" customHeight="1">
      <c r="A34" s="1037"/>
      <c r="B34" s="998"/>
      <c r="C34" s="710" t="s">
        <v>615</v>
      </c>
      <c r="D34" s="1040"/>
    </row>
    <row r="35" spans="1:4" ht="43.5" customHeight="1">
      <c r="A35" s="1037"/>
      <c r="B35" s="998"/>
      <c r="C35" s="710" t="s">
        <v>614</v>
      </c>
      <c r="D35" s="1040"/>
    </row>
    <row r="36" spans="1:4" ht="105">
      <c r="A36" s="713">
        <f>A33+1</f>
        <v>11030</v>
      </c>
      <c r="B36" s="712" t="s">
        <v>880</v>
      </c>
      <c r="C36" s="711" t="s">
        <v>616</v>
      </c>
      <c r="D36" s="715" t="str">
        <f>CONCATENATE("If 5 or 98 --&gt; Q",A38)</f>
        <v>If 5 or 98 --&gt; Q11032</v>
      </c>
    </row>
    <row r="37" spans="1:4" ht="285">
      <c r="A37" s="713">
        <f>A36+1</f>
        <v>11031</v>
      </c>
      <c r="B37" s="553" t="s">
        <v>881</v>
      </c>
      <c r="C37" s="566" t="s">
        <v>964</v>
      </c>
      <c r="D37" s="715" t="s">
        <v>30</v>
      </c>
    </row>
    <row r="38" spans="1:4" ht="165">
      <c r="A38" s="713">
        <f>A37+1</f>
        <v>11032</v>
      </c>
      <c r="B38" s="712" t="s">
        <v>617</v>
      </c>
      <c r="C38" s="566" t="s">
        <v>1194</v>
      </c>
      <c r="D38" s="715" t="s">
        <v>30</v>
      </c>
    </row>
    <row r="39" spans="1:4" ht="75">
      <c r="A39" s="713">
        <f>A38+1</f>
        <v>11033</v>
      </c>
      <c r="B39" s="712" t="s">
        <v>618</v>
      </c>
      <c r="C39" s="711" t="s">
        <v>619</v>
      </c>
      <c r="D39" s="715"/>
    </row>
    <row r="40" spans="1:4" ht="219.75" customHeight="1">
      <c r="A40" s="713">
        <f>A39+1</f>
        <v>11034</v>
      </c>
      <c r="B40" s="712" t="s">
        <v>620</v>
      </c>
      <c r="C40" s="566" t="s">
        <v>882</v>
      </c>
      <c r="D40" s="715" t="s">
        <v>30</v>
      </c>
    </row>
    <row r="41" spans="1:4">
      <c r="A41" s="589"/>
      <c r="B41" s="580"/>
      <c r="C41" s="576"/>
      <c r="D41" s="581"/>
    </row>
  </sheetData>
  <customSheetViews>
    <customSheetView guid="{31A12346-0F01-1349-8588-78911923E3FD}" scale="95" showPageBreaks="1" printArea="1" topLeftCell="A39">
      <selection activeCell="A40" sqref="A40"/>
      <pageSetup paperSize="9" scale="35" fitToWidth="5" orientation="portrait" horizontalDpi="4294967293" verticalDpi="4294967293"/>
    </customSheetView>
    <customSheetView guid="{A57FA7A2-D613-4CB4-A390-3CAB141D409F}" scale="85" showPageBreaks="1" fitToPage="1" printArea="1" view="pageBreakPreview" topLeftCell="A16">
      <selection activeCell="B16" sqref="B16"/>
      <rowBreaks count="3" manualBreakCount="3">
        <brk id="13" max="3" man="1"/>
        <brk id="18" max="3" man="1"/>
        <brk id="36" max="3" man="1"/>
      </rowBreaks>
      <pageSetup paperSize="9" scale="52" fitToHeight="4" orientation="portrait"/>
    </customSheetView>
    <customSheetView guid="{54863B59-C278-4DB5-9C1C-3A520E929F98}" scale="85" showPageBreaks="1" fitToPage="1" printArea="1" view="pageBreakPreview" topLeftCell="A24">
      <selection activeCell="D26" sqref="D26"/>
      <rowBreaks count="3" manualBreakCount="3">
        <brk id="13" max="3" man="1"/>
        <brk id="18" max="3" man="1"/>
        <brk id="36" max="3" man="1"/>
      </rowBreaks>
      <pageSetup paperSize="9" scale="52" fitToHeight="4" orientation="portrait"/>
    </customSheetView>
    <customSheetView guid="{4678BB01-2F1C-6343-A784-E4537624D67F}" scale="95" showPageBreaks="1" printArea="1" showRuler="0">
      <selection activeCell="E1" sqref="E1"/>
      <pageSetup paperSize="9" scale="35" fitToWidth="5" orientation="portrait" horizontalDpi="4294967293" verticalDpi="4294967293"/>
    </customSheetView>
    <customSheetView guid="{211E177F-00B4-45FC-A077-2978117784FC}" scale="85" showPageBreaks="1" fitToPage="1" printArea="1" view="pageBreakPreview" topLeftCell="A16">
      <selection activeCell="B16" sqref="B16"/>
      <rowBreaks count="3" manualBreakCount="3">
        <brk id="13" max="3" man="1"/>
        <brk id="18" max="3" man="1"/>
        <brk id="36" max="3" man="1"/>
      </rowBreaks>
      <pageSetup paperSize="9" scale="52" fitToHeight="4" orientation="portrait"/>
    </customSheetView>
    <customSheetView guid="{6EB9EEAF-1FA0-4880-9AFC-C65C1683DA1A}" scale="85" showPageBreaks="1" fitToPage="1" printArea="1" view="pageBreakPreview">
      <selection activeCell="J10" sqref="J10"/>
      <rowBreaks count="3" manualBreakCount="3">
        <brk id="13" max="3" man="1"/>
        <brk id="18" max="3" man="1"/>
        <brk id="36" max="3" man="1"/>
      </rowBreaks>
      <pageSetup paperSize="9" scale="52" fitToHeight="4" orientation="portrait"/>
    </customSheetView>
  </customSheetViews>
  <mergeCells count="5">
    <mergeCell ref="B33:B35"/>
    <mergeCell ref="A33:A35"/>
    <mergeCell ref="A1:D1"/>
    <mergeCell ref="A2:D2"/>
    <mergeCell ref="D33:D35"/>
  </mergeCells>
  <phoneticPr fontId="11" type="noConversion"/>
  <pageMargins left="0.7" right="0.7" top="0.75" bottom="0.75" header="0.3" footer="0.3"/>
  <pageSetup paperSize="9" scale="35" fitToWidth="5" orientation="portrait" horizontalDpi="4294967293" verticalDpi="4294967293"/>
  <drawing r:id="rId1"/>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view="pageBreakPreview" topLeftCell="A2" zoomScaleSheetLayoutView="100" workbookViewId="0">
      <selection activeCell="D14" sqref="D14"/>
    </sheetView>
  </sheetViews>
  <sheetFormatPr baseColWidth="10" defaultColWidth="8.83203125" defaultRowHeight="14" x14ac:dyDescent="0"/>
  <cols>
    <col min="1" max="1" width="13.5" style="636" customWidth="1"/>
    <col min="2" max="3" width="28.33203125" style="637" customWidth="1"/>
    <col min="4" max="4" width="28.33203125" customWidth="1"/>
    <col min="5" max="5" width="53.1640625" customWidth="1"/>
  </cols>
  <sheetData>
    <row r="1" spans="1:4" s="199" customFormat="1" ht="18">
      <c r="A1" s="641"/>
      <c r="B1" s="647" t="s">
        <v>939</v>
      </c>
      <c r="C1" s="646"/>
    </row>
    <row r="2" spans="1:4" s="199" customFormat="1">
      <c r="A2" s="651" t="s">
        <v>1180</v>
      </c>
      <c r="B2" s="637"/>
      <c r="C2" s="646"/>
    </row>
    <row r="3" spans="1:4" s="199" customFormat="1">
      <c r="A3" s="690" t="str">
        <f>CONCATENATE("Apply to All individuals 15-59 years old A2 who are neither Jordanian (nationality) nor born in Jordan,  i.e. NOT Jordanian in Q207 and not in Jordan (=2) in Q",'2.1 Personal Biography'!A50 )</f>
        <v>Apply to All individuals 15-59 years old A2 who are neither Jordanian (nationality) nor born in Jordan,  i.e. NOT Jordanian in Q207 and not in Jordan (=2) in Q2138</v>
      </c>
      <c r="B3" s="637"/>
    </row>
    <row r="4" spans="1:4" s="199" customFormat="1">
      <c r="A4" s="642" t="s">
        <v>8</v>
      </c>
      <c r="B4" s="643" t="s">
        <v>9</v>
      </c>
      <c r="C4" s="644" t="s">
        <v>13</v>
      </c>
      <c r="D4" s="640" t="s">
        <v>29</v>
      </c>
    </row>
    <row r="5" spans="1:4" s="199" customFormat="1" ht="56">
      <c r="A5" s="645">
        <v>11201</v>
      </c>
      <c r="B5" s="648" t="s">
        <v>948</v>
      </c>
      <c r="C5" s="649" t="s">
        <v>940</v>
      </c>
      <c r="D5" s="632"/>
    </row>
    <row r="6" spans="1:4" s="199" customFormat="1" ht="70">
      <c r="A6" s="645">
        <f t="shared" ref="A6:A18" si="0">A5+1</f>
        <v>11202</v>
      </c>
      <c r="B6" s="717" t="s">
        <v>1161</v>
      </c>
      <c r="C6" s="718" t="s">
        <v>1162</v>
      </c>
      <c r="D6" s="632"/>
    </row>
    <row r="7" spans="1:4" s="199" customFormat="1" ht="42">
      <c r="A7" s="645">
        <f t="shared" si="0"/>
        <v>11203</v>
      </c>
      <c r="B7" s="648" t="s">
        <v>941</v>
      </c>
      <c r="C7" s="650" t="s">
        <v>942</v>
      </c>
      <c r="D7" s="632" t="str">
        <f>CONCATENATE("If 2 or 99--&gt;",A9)</f>
        <v>If 2 or 99--&gt;11205</v>
      </c>
    </row>
    <row r="8" spans="1:4" s="199" customFormat="1" ht="56">
      <c r="A8" s="645">
        <f t="shared" si="0"/>
        <v>11204</v>
      </c>
      <c r="B8" s="648" t="s">
        <v>944</v>
      </c>
      <c r="C8" s="649" t="s">
        <v>940</v>
      </c>
      <c r="D8" s="632"/>
    </row>
    <row r="9" spans="1:4" s="199" customFormat="1" ht="28">
      <c r="A9" s="645">
        <f t="shared" si="0"/>
        <v>11205</v>
      </c>
      <c r="B9" s="648" t="s">
        <v>943</v>
      </c>
      <c r="C9" s="650" t="s">
        <v>106</v>
      </c>
      <c r="D9" s="632"/>
    </row>
    <row r="10" spans="1:4" s="199" customFormat="1" ht="28">
      <c r="A10" s="645">
        <f t="shared" si="0"/>
        <v>11206</v>
      </c>
      <c r="B10" s="648" t="s">
        <v>1076</v>
      </c>
      <c r="C10" s="650" t="s">
        <v>106</v>
      </c>
      <c r="D10" s="632"/>
    </row>
    <row r="11" spans="1:4" s="199" customFormat="1" ht="42">
      <c r="A11" s="645">
        <f t="shared" si="0"/>
        <v>11207</v>
      </c>
      <c r="B11" s="648" t="s">
        <v>1094</v>
      </c>
      <c r="C11" s="650" t="s">
        <v>942</v>
      </c>
      <c r="D11" s="632" t="str">
        <f>CONCATENATE("If 2 or 99--&gt;",A13)</f>
        <v>If 2 or 99--&gt;11209</v>
      </c>
    </row>
    <row r="12" spans="1:4" s="199" customFormat="1" ht="56">
      <c r="A12" s="645">
        <f t="shared" si="0"/>
        <v>11208</v>
      </c>
      <c r="B12" s="648" t="s">
        <v>1078</v>
      </c>
      <c r="C12" s="649" t="s">
        <v>940</v>
      </c>
      <c r="D12" s="632"/>
    </row>
    <row r="13" spans="1:4" s="199" customFormat="1" ht="28">
      <c r="A13" s="645">
        <f t="shared" si="0"/>
        <v>11209</v>
      </c>
      <c r="B13" s="648" t="s">
        <v>1077</v>
      </c>
      <c r="C13" s="648" t="s">
        <v>937</v>
      </c>
      <c r="D13" s="199" t="str">
        <f>CONCATENATE("Check if Q211=2 &amp;  Q212 in HH questionnaire= 2 --&gt;Q",A16)</f>
        <v>Check if Q211=2 &amp;  Q212 in HH questionnaire= 2 --&gt;Q11212</v>
      </c>
    </row>
    <row r="14" spans="1:4" s="199" customFormat="1" ht="56">
      <c r="A14" s="645">
        <f t="shared" si="0"/>
        <v>11210</v>
      </c>
      <c r="B14" s="648" t="str">
        <f>CONCATENATE("متى وصل زوجك إلي [location from]", A13)</f>
        <v>متى وصل زوجك إلي [location from]11209</v>
      </c>
      <c r="C14" s="649" t="s">
        <v>940</v>
      </c>
      <c r="D14" s="632"/>
    </row>
    <row r="15" spans="1:4" s="199" customFormat="1" ht="182">
      <c r="A15" s="645">
        <f t="shared" si="0"/>
        <v>11211</v>
      </c>
      <c r="B15" s="648" t="s">
        <v>945</v>
      </c>
      <c r="C15" s="652" t="s">
        <v>1080</v>
      </c>
      <c r="D15" s="632"/>
    </row>
    <row r="16" spans="1:4" s="199" customFormat="1" ht="56">
      <c r="A16" s="645">
        <f t="shared" si="0"/>
        <v>11212</v>
      </c>
      <c r="B16" s="648" t="s">
        <v>946</v>
      </c>
      <c r="C16" s="650" t="s">
        <v>399</v>
      </c>
      <c r="D16" s="632" t="str">
        <f>CONCATENATE("If 2--&gt;",A18)</f>
        <v>If 2--&gt;11214</v>
      </c>
    </row>
    <row r="17" spans="1:4" s="199" customFormat="1" ht="28">
      <c r="A17" s="645">
        <f t="shared" si="0"/>
        <v>11213</v>
      </c>
      <c r="B17" s="648" t="s">
        <v>949</v>
      </c>
      <c r="C17" s="648" t="s">
        <v>947</v>
      </c>
      <c r="D17" s="632"/>
    </row>
    <row r="18" spans="1:4" s="199" customFormat="1" ht="70">
      <c r="A18" s="645">
        <f t="shared" si="0"/>
        <v>11214</v>
      </c>
      <c r="B18" s="648" t="s">
        <v>1079</v>
      </c>
      <c r="C18" s="648" t="s">
        <v>1081</v>
      </c>
      <c r="D18" s="632" t="s">
        <v>938</v>
      </c>
    </row>
  </sheetData>
  <customSheetViews>
    <customSheetView guid="{31A12346-0F01-1349-8588-78911923E3FD}" topLeftCell="A2">
      <selection activeCell="D14" sqref="D14"/>
    </customSheetView>
    <customSheetView guid="{A57FA7A2-D613-4CB4-A390-3CAB141D409F}" topLeftCell="A10">
      <selection activeCell="C13" sqref="C13"/>
    </customSheetView>
    <customSheetView guid="{54863B59-C278-4DB5-9C1C-3A520E929F98}" topLeftCell="A10">
      <selection activeCell="C13" sqref="C13"/>
    </customSheetView>
    <customSheetView guid="{211E177F-00B4-45FC-A077-2978117784FC}">
      <selection activeCell="A2" sqref="A2"/>
    </customSheetView>
    <customSheetView guid="{6EB9EEAF-1FA0-4880-9AFC-C65C1683DA1A}" showPageBreaks="1" view="pageBreakPreview">
      <selection activeCell="L18" sqref="L18"/>
      <pageSetup orientation="portrait"/>
    </customSheetView>
  </customSheetViews>
  <pageMargins left="0.7" right="0.7" top="0.75" bottom="0.75" header="0.3" footer="0.3"/>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G17"/>
  <sheetViews>
    <sheetView view="pageBreakPreview" topLeftCell="A15" zoomScale="96" zoomScaleNormal="110" zoomScaleSheetLayoutView="100" zoomScalePageLayoutView="110" workbookViewId="0">
      <selection activeCell="I1" sqref="I1"/>
    </sheetView>
  </sheetViews>
  <sheetFormatPr baseColWidth="10" defaultColWidth="11.5" defaultRowHeight="14" x14ac:dyDescent="0"/>
  <cols>
    <col min="1" max="1" width="11.5" style="271" customWidth="1"/>
    <col min="2" max="2" width="24.33203125" style="248" customWidth="1"/>
    <col min="3" max="3" width="28.83203125" style="265" customWidth="1"/>
    <col min="4" max="4" width="7" style="265" customWidth="1"/>
    <col min="5" max="6" width="6.6640625" style="265" customWidth="1"/>
    <col min="7" max="7" width="51.5" style="272" customWidth="1"/>
    <col min="8" max="8" width="14.33203125" customWidth="1"/>
    <col min="9" max="9" width="12.83203125" customWidth="1"/>
    <col min="10" max="10" width="18.1640625" customWidth="1"/>
    <col min="11" max="11" width="8.1640625" customWidth="1"/>
  </cols>
  <sheetData>
    <row r="1" spans="1:7" ht="25" customHeight="1">
      <c r="A1" s="1059" t="s">
        <v>926</v>
      </c>
      <c r="B1" s="1059"/>
      <c r="C1" s="1059"/>
      <c r="D1" s="1059"/>
      <c r="E1" s="1059"/>
      <c r="F1" s="1059"/>
      <c r="G1" s="1059"/>
    </row>
    <row r="2" spans="1:7" ht="18">
      <c r="A2" s="1059" t="s">
        <v>556</v>
      </c>
      <c r="B2" s="1059"/>
      <c r="C2" s="1059"/>
      <c r="D2" s="1059"/>
      <c r="E2" s="1059"/>
      <c r="F2" s="1059"/>
      <c r="G2" s="1059"/>
    </row>
    <row r="3" spans="1:7">
      <c r="A3" s="1060" t="s">
        <v>1143</v>
      </c>
      <c r="B3" s="1060"/>
      <c r="C3" s="1060"/>
      <c r="D3" s="1060"/>
      <c r="E3" s="1060"/>
      <c r="F3" s="1060"/>
      <c r="G3" s="1060"/>
    </row>
    <row r="4" spans="1:7" ht="15">
      <c r="A4" s="537" t="s">
        <v>8</v>
      </c>
      <c r="B4" s="216" t="s">
        <v>9</v>
      </c>
      <c r="C4" s="1003" t="s">
        <v>13</v>
      </c>
      <c r="D4" s="1004"/>
      <c r="E4" s="1004"/>
      <c r="F4" s="1063"/>
      <c r="G4" s="594" t="s">
        <v>29</v>
      </c>
    </row>
    <row r="5" spans="1:7" ht="30" customHeight="1" thickBot="1">
      <c r="A5" s="1061">
        <v>12001</v>
      </c>
      <c r="B5" s="827" t="s">
        <v>558</v>
      </c>
      <c r="C5" s="595"/>
      <c r="D5" s="595" t="s">
        <v>355</v>
      </c>
      <c r="E5" s="1064" t="s">
        <v>382</v>
      </c>
      <c r="F5" s="1065"/>
      <c r="G5" s="1062"/>
    </row>
    <row r="6" spans="1:7" ht="16" thickBot="1">
      <c r="A6" s="1061"/>
      <c r="B6" s="827"/>
      <c r="C6" s="442" t="s">
        <v>884</v>
      </c>
      <c r="D6" s="596"/>
      <c r="E6" s="1064"/>
      <c r="F6" s="1065"/>
      <c r="G6" s="1062"/>
    </row>
    <row r="7" spans="1:7" ht="16" thickBot="1">
      <c r="A7" s="1061"/>
      <c r="B7" s="827"/>
      <c r="C7" s="443" t="s">
        <v>885</v>
      </c>
      <c r="D7" s="596"/>
      <c r="E7" s="1064"/>
      <c r="F7" s="1065"/>
      <c r="G7" s="1062"/>
    </row>
    <row r="8" spans="1:7" ht="16" thickBot="1">
      <c r="A8" s="1061"/>
      <c r="B8" s="827"/>
      <c r="C8" s="443" t="s">
        <v>559</v>
      </c>
      <c r="D8" s="595"/>
      <c r="E8" s="1064"/>
      <c r="F8" s="1065"/>
      <c r="G8" s="1062"/>
    </row>
    <row r="9" spans="1:7" ht="75" customHeight="1" thickBot="1">
      <c r="A9" s="597">
        <f>A5+1</f>
        <v>12002</v>
      </c>
      <c r="B9" s="598" t="s">
        <v>927</v>
      </c>
      <c r="C9" s="1053" t="s">
        <v>436</v>
      </c>
      <c r="D9" s="1054"/>
      <c r="E9" s="1054"/>
      <c r="F9" s="1055"/>
      <c r="G9" s="599" t="str">
        <f>CONCATENATE("If 2 --&gt;",A15)</f>
        <v>If 2 --&gt;12008</v>
      </c>
    </row>
    <row r="10" spans="1:7" ht="75.75" customHeight="1" thickBot="1">
      <c r="A10" s="597">
        <f t="shared" ref="A10:A17" si="0">A9+1</f>
        <v>12003</v>
      </c>
      <c r="B10" s="600" t="s">
        <v>928</v>
      </c>
      <c r="C10" s="1050" t="s">
        <v>561</v>
      </c>
      <c r="D10" s="1056"/>
      <c r="E10" s="1056"/>
      <c r="F10" s="1057"/>
      <c r="G10" s="599" t="s">
        <v>929</v>
      </c>
    </row>
    <row r="11" spans="1:7" ht="94.5" customHeight="1" thickBot="1">
      <c r="A11" s="597">
        <f t="shared" si="0"/>
        <v>12004</v>
      </c>
      <c r="B11" s="601" t="s">
        <v>560</v>
      </c>
      <c r="C11" s="1058" t="s">
        <v>886</v>
      </c>
      <c r="D11" s="1042"/>
      <c r="E11" s="1042"/>
      <c r="F11" s="1043"/>
      <c r="G11" s="602"/>
    </row>
    <row r="12" spans="1:7" ht="112.5" customHeight="1">
      <c r="A12" s="597">
        <f t="shared" si="0"/>
        <v>12005</v>
      </c>
      <c r="B12" s="603" t="s">
        <v>562</v>
      </c>
      <c r="C12" s="1041" t="s">
        <v>930</v>
      </c>
      <c r="D12" s="1042"/>
      <c r="E12" s="1042"/>
      <c r="F12" s="1043"/>
      <c r="G12" s="639" t="str">
        <f>CONCATENATE("Only answer if Q",A9,"=1
After answering, if =2--&gt;",A15)</f>
        <v>Only answer if Q12002=1
After answering, if =2--&gt;12008</v>
      </c>
    </row>
    <row r="13" spans="1:7" ht="241.5" customHeight="1">
      <c r="A13" s="597">
        <f t="shared" si="0"/>
        <v>12006</v>
      </c>
      <c r="B13" s="290" t="s">
        <v>931</v>
      </c>
      <c r="C13" s="1044" t="s">
        <v>932</v>
      </c>
      <c r="D13" s="1045"/>
      <c r="E13" s="1045"/>
      <c r="F13" s="1046"/>
      <c r="G13" s="604" t="s">
        <v>30</v>
      </c>
    </row>
    <row r="14" spans="1:7" ht="256.5" customHeight="1">
      <c r="A14" s="597">
        <f t="shared" si="0"/>
        <v>12007</v>
      </c>
      <c r="B14" s="605" t="s">
        <v>933</v>
      </c>
      <c r="C14" s="1044" t="s">
        <v>887</v>
      </c>
      <c r="D14" s="1045"/>
      <c r="E14" s="1045"/>
      <c r="F14" s="1046"/>
      <c r="G14" s="599" t="s">
        <v>30</v>
      </c>
    </row>
    <row r="15" spans="1:7" ht="72.75" customHeight="1">
      <c r="A15" s="606">
        <f t="shared" si="0"/>
        <v>12008</v>
      </c>
      <c r="B15" s="290" t="s">
        <v>888</v>
      </c>
      <c r="C15" s="1041" t="s">
        <v>140</v>
      </c>
      <c r="D15" s="1042"/>
      <c r="E15" s="1042"/>
      <c r="F15" s="1043"/>
      <c r="G15" s="599" t="s">
        <v>934</v>
      </c>
    </row>
    <row r="16" spans="1:7" ht="236.25" customHeight="1">
      <c r="A16" s="606">
        <f t="shared" si="0"/>
        <v>12009</v>
      </c>
      <c r="B16" s="290" t="s">
        <v>935</v>
      </c>
      <c r="C16" s="1050" t="s">
        <v>889</v>
      </c>
      <c r="D16" s="1051"/>
      <c r="E16" s="1051"/>
      <c r="F16" s="1052"/>
      <c r="G16" s="599" t="s">
        <v>30</v>
      </c>
    </row>
    <row r="17" spans="1:7" ht="250.5" customHeight="1">
      <c r="A17" s="597">
        <f t="shared" si="0"/>
        <v>12010</v>
      </c>
      <c r="B17" s="605" t="s">
        <v>936</v>
      </c>
      <c r="C17" s="1047" t="s">
        <v>887</v>
      </c>
      <c r="D17" s="1048"/>
      <c r="E17" s="1048"/>
      <c r="F17" s="1049"/>
      <c r="G17" s="599" t="s">
        <v>30</v>
      </c>
    </row>
  </sheetData>
  <customSheetViews>
    <customSheetView guid="{31A12346-0F01-1349-8588-78911923E3FD}" scale="96" showPageBreaks="1" printArea="1" topLeftCell="A15">
      <selection activeCell="I1" sqref="I1"/>
      <colBreaks count="1" manualBreakCount="1">
        <brk id="7" max="27" man="1"/>
      </colBreaks>
      <pageSetup paperSize="9" scale="81" fitToWidth="2" orientation="portrait"/>
    </customSheetView>
    <customSheetView guid="{A57FA7A2-D613-4CB4-A390-3CAB141D409F}" showPageBreaks="1" printArea="1" view="pageBreakPreview">
      <selection activeCell="H10" sqref="H10"/>
      <rowBreaks count="1" manualBreakCount="1">
        <brk id="14" max="6" man="1"/>
      </rowBreaks>
      <pageSetup scale="64" fitToHeight="3" orientation="portrait"/>
    </customSheetView>
    <customSheetView guid="{54863B59-C278-4DB5-9C1C-3A520E929F98}" showPageBreaks="1" printArea="1" view="pageBreakPreview">
      <selection activeCell="H10" sqref="H10"/>
      <rowBreaks count="1" manualBreakCount="1">
        <brk id="14" max="6" man="1"/>
      </rowBreaks>
      <pageSetup scale="64" fitToHeight="3" orientation="portrait"/>
    </customSheetView>
    <customSheetView guid="{4678BB01-2F1C-6343-A784-E4537624D67F}" scale="96" showPageBreaks="1" printArea="1" showRuler="0">
      <selection activeCell="I1" sqref="I1"/>
      <colBreaks count="1" manualBreakCount="1">
        <brk id="7" max="27" man="1"/>
      </colBreaks>
      <pageSetup paperSize="9" scale="81" fitToWidth="2" orientation="portrait"/>
    </customSheetView>
    <customSheetView guid="{211E177F-00B4-45FC-A077-2978117784FC}" showPageBreaks="1" printArea="1" view="pageBreakPreview">
      <selection activeCell="H10" sqref="H10"/>
      <rowBreaks count="1" manualBreakCount="1">
        <brk id="14" max="6" man="1"/>
      </rowBreaks>
      <pageSetup scale="64" fitToHeight="3" orientation="portrait"/>
    </customSheetView>
    <customSheetView guid="{6EB9EEAF-1FA0-4880-9AFC-C65C1683DA1A}" showPageBreaks="1" printArea="1" view="pageBreakPreview">
      <selection activeCell="G12" sqref="G12"/>
      <rowBreaks count="1" manualBreakCount="1">
        <brk id="14" max="6" man="1"/>
      </rowBreaks>
      <pageSetup scale="64" fitToHeight="3" orientation="portrait"/>
    </customSheetView>
  </customSheetViews>
  <mergeCells count="20">
    <mergeCell ref="C9:F9"/>
    <mergeCell ref="C10:F10"/>
    <mergeCell ref="C11:F11"/>
    <mergeCell ref="A1:G1"/>
    <mergeCell ref="A2:G2"/>
    <mergeCell ref="A3:G3"/>
    <mergeCell ref="B5:B8"/>
    <mergeCell ref="A5:A8"/>
    <mergeCell ref="G5:G8"/>
    <mergeCell ref="C4:F4"/>
    <mergeCell ref="E5:F5"/>
    <mergeCell ref="E6:F6"/>
    <mergeCell ref="E7:F7"/>
    <mergeCell ref="E8:F8"/>
    <mergeCell ref="C12:F12"/>
    <mergeCell ref="C13:F13"/>
    <mergeCell ref="C14:F14"/>
    <mergeCell ref="C15:F15"/>
    <mergeCell ref="C17:F17"/>
    <mergeCell ref="C16:F16"/>
  </mergeCells>
  <phoneticPr fontId="11" type="noConversion"/>
  <pageMargins left="0.7" right="0.7" top="0.75" bottom="0.75" header="0.3" footer="0.3"/>
  <pageSetup paperSize="9" scale="81" fitToWidth="2" orientation="portrait"/>
  <colBreaks count="1" manualBreakCount="1">
    <brk id="7" max="27" man="1"/>
  </colBreaks>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view="pageBreakPreview" zoomScale="110" zoomScaleNormal="90" zoomScaleSheetLayoutView="85" zoomScalePageLayoutView="90" workbookViewId="0">
      <selection activeCell="H7" sqref="H7"/>
    </sheetView>
  </sheetViews>
  <sheetFormatPr baseColWidth="10" defaultColWidth="8.83203125" defaultRowHeight="14" x14ac:dyDescent="0"/>
  <cols>
    <col min="1" max="1" width="16.33203125" style="64" customWidth="1"/>
    <col min="2" max="2" width="29.5" style="614" customWidth="1"/>
    <col min="3" max="3" width="43.33203125" style="118" customWidth="1"/>
    <col min="4" max="4" width="26.33203125" style="119" customWidth="1"/>
    <col min="5" max="5" width="23.1640625" customWidth="1"/>
    <col min="6" max="6" width="15" customWidth="1"/>
    <col min="7" max="7" width="15.5" customWidth="1"/>
    <col min="8" max="9" width="21.5" customWidth="1"/>
    <col min="10" max="10" width="21.33203125" customWidth="1"/>
    <col min="11" max="11" width="20" customWidth="1"/>
    <col min="12" max="12" width="21.5" customWidth="1"/>
    <col min="13" max="13" width="15.6640625" customWidth="1"/>
    <col min="14" max="14" width="16.33203125" customWidth="1"/>
    <col min="15" max="15" width="25.6640625" customWidth="1"/>
    <col min="16" max="16" width="16" customWidth="1"/>
    <col min="17" max="17" width="17.83203125" customWidth="1"/>
    <col min="18" max="19" width="15.6640625" customWidth="1"/>
    <col min="20" max="20" width="17.83203125" customWidth="1"/>
    <col min="21" max="21" width="17.6640625" customWidth="1"/>
    <col min="22" max="22" width="18.83203125" customWidth="1"/>
    <col min="23" max="23" width="14.1640625" customWidth="1"/>
    <col min="24" max="24" width="13.6640625" customWidth="1"/>
    <col min="25" max="25" width="20.83203125" customWidth="1"/>
    <col min="26" max="26" width="17.5" customWidth="1"/>
    <col min="29" max="29" width="16.1640625" bestFit="1" customWidth="1"/>
    <col min="30" max="30" width="12" customWidth="1"/>
    <col min="31" max="31" width="11.83203125" customWidth="1"/>
    <col min="32" max="32" width="21.1640625" bestFit="1" customWidth="1"/>
    <col min="33" max="33" width="11.6640625" customWidth="1"/>
    <col min="34" max="34" width="13.83203125" customWidth="1"/>
  </cols>
  <sheetData>
    <row r="1" spans="1:10" ht="15">
      <c r="A1" s="1067" t="s">
        <v>557</v>
      </c>
      <c r="B1" s="1067"/>
      <c r="C1" s="1067"/>
      <c r="D1" s="1067"/>
      <c r="E1" s="470"/>
    </row>
    <row r="2" spans="1:10" ht="22" customHeight="1">
      <c r="A2" s="1066" t="s">
        <v>563</v>
      </c>
      <c r="B2" s="1066"/>
      <c r="C2" s="1066"/>
      <c r="D2" s="1066"/>
      <c r="E2" s="470"/>
    </row>
    <row r="3" spans="1:10" ht="22" customHeight="1">
      <c r="A3" s="1068" t="s">
        <v>564</v>
      </c>
      <c r="B3" s="1068"/>
      <c r="C3" s="1068"/>
      <c r="D3" s="1068"/>
      <c r="E3" s="470"/>
    </row>
    <row r="4" spans="1:10" ht="22" customHeight="1">
      <c r="A4" s="683"/>
      <c r="B4" s="683"/>
      <c r="C4" s="683" t="s">
        <v>1098</v>
      </c>
      <c r="D4" s="683"/>
      <c r="E4" s="470"/>
    </row>
    <row r="5" spans="1:10" ht="15">
      <c r="A5" s="537" t="s">
        <v>8</v>
      </c>
      <c r="B5" s="612" t="s">
        <v>9</v>
      </c>
      <c r="C5" s="538" t="s">
        <v>13</v>
      </c>
      <c r="D5" s="594" t="s">
        <v>29</v>
      </c>
      <c r="E5" s="470"/>
      <c r="J5" s="36"/>
    </row>
    <row r="6" spans="1:10" ht="45">
      <c r="A6" s="609">
        <f>12201</f>
        <v>12201</v>
      </c>
      <c r="B6" s="610" t="s">
        <v>565</v>
      </c>
      <c r="C6" s="595" t="s">
        <v>566</v>
      </c>
      <c r="D6" s="599" t="str">
        <f>CONCATENATE("If 2--&gt; Q",A9)</f>
        <v>If 2--&gt; Q12204</v>
      </c>
      <c r="E6" s="470"/>
    </row>
    <row r="7" spans="1:10" ht="135">
      <c r="A7" s="609">
        <f t="shared" ref="A7:A21" si="0">A6+1</f>
        <v>12202</v>
      </c>
      <c r="B7" s="610" t="s">
        <v>909</v>
      </c>
      <c r="C7" s="615" t="s">
        <v>890</v>
      </c>
      <c r="D7" s="599" t="str">
        <f>CONCATENATE("If 3, 4,5 or 98--&gt; Q",A9)</f>
        <v>If 3, 4,5 or 98--&gt; Q12204</v>
      </c>
      <c r="E7" s="470"/>
    </row>
    <row r="8" spans="1:10" ht="80.25" customHeight="1">
      <c r="A8" s="609">
        <f t="shared" si="0"/>
        <v>12203</v>
      </c>
      <c r="B8" s="610" t="s">
        <v>910</v>
      </c>
      <c r="C8" s="595" t="s">
        <v>659</v>
      </c>
      <c r="D8" s="599"/>
      <c r="E8" s="470"/>
    </row>
    <row r="9" spans="1:10" ht="95.25" customHeight="1">
      <c r="A9" s="609">
        <f t="shared" si="0"/>
        <v>12204</v>
      </c>
      <c r="B9" s="610" t="s">
        <v>891</v>
      </c>
      <c r="C9" s="595" t="s">
        <v>455</v>
      </c>
      <c r="D9" s="599" t="str">
        <f>CONCATENATE("If 2--&gt;",A17)</f>
        <v>If 2--&gt;12212</v>
      </c>
      <c r="E9" s="470"/>
    </row>
    <row r="10" spans="1:10" ht="81.75" customHeight="1">
      <c r="A10" s="609">
        <f t="shared" si="0"/>
        <v>12205</v>
      </c>
      <c r="B10" s="611" t="s">
        <v>892</v>
      </c>
      <c r="C10" s="595" t="s">
        <v>660</v>
      </c>
      <c r="D10" s="599" t="str">
        <f>CONCATENATE("If 1, 3, or 98--&gt;",A12)</f>
        <v>If 1, 3, or 98--&gt;12207</v>
      </c>
      <c r="E10" s="470"/>
    </row>
    <row r="11" spans="1:10" ht="111.75" customHeight="1">
      <c r="A11" s="609">
        <f t="shared" si="0"/>
        <v>12206</v>
      </c>
      <c r="B11" s="610" t="s">
        <v>911</v>
      </c>
      <c r="C11" s="607" t="s">
        <v>912</v>
      </c>
      <c r="D11" s="599" t="s">
        <v>30</v>
      </c>
      <c r="E11" s="470"/>
    </row>
    <row r="12" spans="1:10" ht="207" customHeight="1">
      <c r="A12" s="609">
        <f t="shared" si="0"/>
        <v>12207</v>
      </c>
      <c r="B12" s="383" t="s">
        <v>913</v>
      </c>
      <c r="C12" s="548" t="s">
        <v>914</v>
      </c>
      <c r="D12" s="599" t="s">
        <v>30</v>
      </c>
      <c r="E12" s="470"/>
    </row>
    <row r="13" spans="1:10" ht="282.75" customHeight="1">
      <c r="A13" s="609">
        <f t="shared" si="0"/>
        <v>12208</v>
      </c>
      <c r="B13" s="611" t="s">
        <v>915</v>
      </c>
      <c r="C13" s="548" t="s">
        <v>893</v>
      </c>
      <c r="D13" s="599" t="s">
        <v>30</v>
      </c>
      <c r="E13" s="470"/>
    </row>
    <row r="14" spans="1:10" ht="151.5" customHeight="1">
      <c r="A14" s="609">
        <f t="shared" si="0"/>
        <v>12209</v>
      </c>
      <c r="B14" s="611" t="s">
        <v>916</v>
      </c>
      <c r="C14" s="608" t="s">
        <v>896</v>
      </c>
      <c r="D14" s="602" t="str">
        <f>CONCATENATE("Secondary source only if a secondary source given in ",A12,"
Provide Numerical textbox")</f>
        <v>Secondary source only if a secondary source given in 12207
Provide Numerical textbox</v>
      </c>
      <c r="E14" s="561"/>
    </row>
    <row r="15" spans="1:10" ht="197.25" customHeight="1">
      <c r="A15" s="609">
        <f t="shared" si="0"/>
        <v>12210</v>
      </c>
      <c r="B15" s="611" t="s">
        <v>917</v>
      </c>
      <c r="C15" s="608" t="s">
        <v>918</v>
      </c>
      <c r="D15" s="602" t="str">
        <f>CONCATENATE("Ask only if Q",A10,"=1
Secondary source only if a secondary source given in ",A12,"
Provide Numerical textbox")</f>
        <v>Ask only if Q12205=1
Secondary source only if a secondary source given in 12207
Provide Numerical textbox</v>
      </c>
      <c r="E15" s="470"/>
    </row>
    <row r="16" spans="1:10" ht="135">
      <c r="A16" s="609">
        <f t="shared" si="0"/>
        <v>12211</v>
      </c>
      <c r="B16" s="613" t="s">
        <v>894</v>
      </c>
      <c r="C16" s="608" t="s">
        <v>896</v>
      </c>
      <c r="D16" s="602" t="str">
        <f>CONCATENATE("Ask only if Q",A10,"=1
Secondary source only if a secondary source given in ",A12,"
Provide Numerical textbox")</f>
        <v>Ask only if Q12205=1
Secondary source only if a secondary source given in 12207
Provide Numerical textbox</v>
      </c>
      <c r="E16" s="470"/>
    </row>
    <row r="17" spans="1:5" ht="75">
      <c r="A17" s="609">
        <f t="shared" si="0"/>
        <v>12212</v>
      </c>
      <c r="B17" s="610" t="s">
        <v>919</v>
      </c>
      <c r="C17" s="595" t="s">
        <v>661</v>
      </c>
      <c r="D17" s="602" t="s">
        <v>920</v>
      </c>
      <c r="E17" s="470"/>
    </row>
    <row r="18" spans="1:5" ht="195">
      <c r="A18" s="609">
        <f t="shared" si="0"/>
        <v>12213</v>
      </c>
      <c r="B18" s="611" t="s">
        <v>921</v>
      </c>
      <c r="C18" s="548" t="s">
        <v>922</v>
      </c>
      <c r="D18" s="599" t="s">
        <v>30</v>
      </c>
      <c r="E18" s="470"/>
    </row>
    <row r="19" spans="1:5" ht="240">
      <c r="A19" s="609">
        <f t="shared" si="0"/>
        <v>12214</v>
      </c>
      <c r="B19" s="611" t="s">
        <v>923</v>
      </c>
      <c r="C19" s="548" t="s">
        <v>893</v>
      </c>
      <c r="D19" s="599" t="s">
        <v>30</v>
      </c>
      <c r="E19" s="470"/>
    </row>
    <row r="20" spans="1:5" ht="120">
      <c r="A20" s="609">
        <f t="shared" si="0"/>
        <v>12215</v>
      </c>
      <c r="B20" s="611" t="s">
        <v>924</v>
      </c>
      <c r="C20" s="608" t="s">
        <v>895</v>
      </c>
      <c r="D20" s="602" t="str">
        <f>CONCATENATE("Secondary source only if a secondary source given in ",A18,"
Provide Numerical textbox")</f>
        <v>Secondary source only if a secondary source given in 12213
Provide Numerical textbox</v>
      </c>
      <c r="E20" s="470"/>
    </row>
    <row r="21" spans="1:5" ht="165">
      <c r="A21" s="609">
        <f t="shared" si="0"/>
        <v>12216</v>
      </c>
      <c r="B21" s="611" t="s">
        <v>567</v>
      </c>
      <c r="C21" s="608" t="s">
        <v>925</v>
      </c>
      <c r="D21" s="602" t="str">
        <f>CONCATENATE("Secondary source only if a secondary source given in ",A18,"
Provide Numerical textbox")</f>
        <v>Secondary source only if a secondary source given in 12213
Provide Numerical textbox</v>
      </c>
      <c r="E21" s="470"/>
    </row>
  </sheetData>
  <customSheetViews>
    <customSheetView guid="{31A12346-0F01-1349-8588-78911923E3FD}" scale="110" showPageBreaks="1" printArea="1">
      <selection activeCell="H7" sqref="H7"/>
      <pageSetup scale="46" fitToWidth="4" orientation="portrait"/>
    </customSheetView>
    <customSheetView guid="{A57FA7A2-D613-4CB4-A390-3CAB141D409F}" scale="85" showPageBreaks="1" fitToPage="1" printArea="1" view="pageBreakPreview">
      <selection activeCell="C5" sqref="C5"/>
      <pageSetup scale="78" fitToHeight="5" orientation="portrait"/>
    </customSheetView>
    <customSheetView guid="{54863B59-C278-4DB5-9C1C-3A520E929F98}" scale="85" showPageBreaks="1" fitToPage="1" printArea="1" view="pageBreakPreview">
      <selection activeCell="C5" sqref="C5"/>
      <pageSetup scale="78" fitToHeight="5" orientation="portrait"/>
    </customSheetView>
    <customSheetView guid="{4678BB01-2F1C-6343-A784-E4537624D67F}" scale="110" showPageBreaks="1" printArea="1" showRuler="0">
      <selection activeCell="E1" sqref="E1"/>
      <pageSetup scale="46" fitToWidth="4" orientation="portrait"/>
    </customSheetView>
    <customSheetView guid="{211E177F-00B4-45FC-A077-2978117784FC}" scale="85" showPageBreaks="1" fitToPage="1" printArea="1" view="pageBreakPreview">
      <selection activeCell="C5" sqref="C5"/>
      <pageSetup scale="78" fitToHeight="5" orientation="portrait"/>
    </customSheetView>
    <customSheetView guid="{6EB9EEAF-1FA0-4880-9AFC-C65C1683DA1A}" scale="85" showPageBreaks="1" fitToPage="1" printArea="1" view="pageBreakPreview">
      <selection activeCell="H14" sqref="H14"/>
      <pageSetup scale="78" fitToHeight="5" orientation="portrait"/>
    </customSheetView>
  </customSheetViews>
  <mergeCells count="3">
    <mergeCell ref="A2:D2"/>
    <mergeCell ref="A1:D1"/>
    <mergeCell ref="A3:D3"/>
  </mergeCells>
  <phoneticPr fontId="11" type="noConversion"/>
  <pageMargins left="0.7" right="0.7" top="0.75" bottom="0.75" header="0.3" footer="0.3"/>
  <pageSetup scale="46" fitToWidth="4" orientation="portrait"/>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autoPageBreaks="0"/>
  </sheetPr>
  <dimension ref="A1:C14"/>
  <sheetViews>
    <sheetView view="pageBreakPreview" zoomScaleSheetLayoutView="100" workbookViewId="0">
      <selection activeCell="A4" sqref="A4"/>
    </sheetView>
  </sheetViews>
  <sheetFormatPr baseColWidth="10" defaultColWidth="8.83203125" defaultRowHeight="14" x14ac:dyDescent="0"/>
  <cols>
    <col min="1" max="1" width="29.6640625" customWidth="1"/>
    <col min="2" max="3" width="52.6640625" customWidth="1"/>
  </cols>
  <sheetData>
    <row r="1" spans="1:3" ht="20">
      <c r="A1" s="638" t="s">
        <v>902</v>
      </c>
    </row>
    <row r="2" spans="1:3" ht="15">
      <c r="A2" s="587" t="s">
        <v>1099</v>
      </c>
      <c r="B2" s="574"/>
      <c r="C2" s="574"/>
    </row>
    <row r="3" spans="1:3" ht="15">
      <c r="A3" s="587" t="s">
        <v>621</v>
      </c>
      <c r="B3" s="574"/>
      <c r="C3" s="574"/>
    </row>
    <row r="4" spans="1:3" ht="16" thickBot="1">
      <c r="B4" s="574"/>
      <c r="C4" s="574"/>
    </row>
    <row r="5" spans="1:3" ht="75">
      <c r="A5" s="588">
        <v>12300</v>
      </c>
      <c r="B5" s="575" t="s">
        <v>622</v>
      </c>
      <c r="C5" s="672" t="s">
        <v>883</v>
      </c>
    </row>
    <row r="6" spans="1:3" ht="15">
      <c r="A6" s="589"/>
      <c r="B6" s="668" t="s">
        <v>623</v>
      </c>
      <c r="C6" s="673"/>
    </row>
    <row r="7" spans="1:3" ht="15">
      <c r="A7" s="589"/>
      <c r="B7" s="668" t="s">
        <v>624</v>
      </c>
      <c r="C7" s="673"/>
    </row>
    <row r="8" spans="1:3" ht="30">
      <c r="A8" s="589"/>
      <c r="B8" s="668" t="s">
        <v>903</v>
      </c>
      <c r="C8" s="673"/>
    </row>
    <row r="9" spans="1:3" ht="15">
      <c r="A9" s="589"/>
      <c r="B9" s="668" t="s">
        <v>904</v>
      </c>
      <c r="C9" s="673"/>
    </row>
    <row r="10" spans="1:3" ht="15">
      <c r="A10" s="589"/>
      <c r="B10" s="577" t="s">
        <v>625</v>
      </c>
      <c r="C10" s="673"/>
    </row>
    <row r="11" spans="1:3" ht="15">
      <c r="A11" s="589"/>
      <c r="B11" s="578" t="s">
        <v>905</v>
      </c>
      <c r="C11" s="673"/>
    </row>
    <row r="12" spans="1:3" ht="15">
      <c r="A12" s="589"/>
      <c r="B12" s="578" t="s">
        <v>906</v>
      </c>
      <c r="C12" s="673"/>
    </row>
    <row r="13" spans="1:3" ht="15">
      <c r="A13" s="589"/>
      <c r="B13" s="578" t="s">
        <v>907</v>
      </c>
      <c r="C13" s="673"/>
    </row>
    <row r="14" spans="1:3" ht="16" thickBot="1">
      <c r="A14" s="590"/>
      <c r="B14" s="579" t="s">
        <v>908</v>
      </c>
      <c r="C14" s="674"/>
    </row>
  </sheetData>
  <customSheetViews>
    <customSheetView guid="{31A12346-0F01-1349-8588-78911923E3FD}">
      <selection activeCell="A4" sqref="A4"/>
      <pageSetup scale="66" orientation="portrait"/>
    </customSheetView>
    <customSheetView guid="{A57FA7A2-D613-4CB4-A390-3CAB141D409F}">
      <selection activeCell="A4" sqref="A4"/>
      <pageSetup scale="66" orientation="portrait"/>
    </customSheetView>
    <customSheetView guid="{54863B59-C278-4DB5-9C1C-3A520E929F98}">
      <selection activeCell="A4" sqref="A4"/>
      <pageSetup scale="66" orientation="portrait"/>
    </customSheetView>
    <customSheetView guid="{211E177F-00B4-45FC-A077-2978117784FC}">
      <selection activeCell="A4" sqref="A4"/>
      <pageSetup scale="66" orientation="portrait"/>
    </customSheetView>
    <customSheetView guid="{6EB9EEAF-1FA0-4880-9AFC-C65C1683DA1A}" view="pageBreakPreview">
      <selection activeCell="E9" sqref="E9"/>
      <pageSetup scale="66" orientation="portrait"/>
    </customSheetView>
  </customSheetViews>
  <pageMargins left="0.7" right="0.7" top="0.75" bottom="0.75" header="0.3" footer="0.3"/>
  <pageSetup scale="66" orientation="portrait"/>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autoPageBreaks="0"/>
  </sheetPr>
  <dimension ref="A2:C7"/>
  <sheetViews>
    <sheetView view="pageBreakPreview" zoomScaleSheetLayoutView="100" workbookViewId="0">
      <selection activeCell="B14" sqref="B14"/>
    </sheetView>
  </sheetViews>
  <sheetFormatPr baseColWidth="10" defaultColWidth="8.83203125" defaultRowHeight="14" x14ac:dyDescent="0"/>
  <cols>
    <col min="1" max="3" width="19.1640625" customWidth="1"/>
  </cols>
  <sheetData>
    <row r="2" spans="1:3" ht="18">
      <c r="B2" s="685" t="s">
        <v>1095</v>
      </c>
      <c r="C2" s="630"/>
    </row>
    <row r="3" spans="1:3" ht="15">
      <c r="A3" s="633"/>
      <c r="B3" s="634"/>
      <c r="C3" s="635">
        <v>12401</v>
      </c>
    </row>
    <row r="4" spans="1:3" ht="27">
      <c r="A4" s="633"/>
      <c r="B4" s="552" t="s">
        <v>897</v>
      </c>
      <c r="C4" s="669" t="s">
        <v>901</v>
      </c>
    </row>
    <row r="5" spans="1:3" ht="42">
      <c r="A5" s="631">
        <v>12401</v>
      </c>
      <c r="B5" s="670" t="s">
        <v>898</v>
      </c>
      <c r="C5" s="671" t="s">
        <v>1160</v>
      </c>
    </row>
    <row r="6" spans="1:3" ht="42">
      <c r="A6" s="631">
        <f>A5+1</f>
        <v>12402</v>
      </c>
      <c r="B6" s="670" t="s">
        <v>899</v>
      </c>
      <c r="C6" s="671" t="s">
        <v>1160</v>
      </c>
    </row>
    <row r="7" spans="1:3" ht="42">
      <c r="A7" s="631">
        <f>A6+1</f>
        <v>12403</v>
      </c>
      <c r="B7" s="670" t="s">
        <v>900</v>
      </c>
      <c r="C7" s="671" t="s">
        <v>1160</v>
      </c>
    </row>
  </sheetData>
  <customSheetViews>
    <customSheetView guid="{31A12346-0F01-1349-8588-78911923E3FD}">
      <selection activeCell="B14" sqref="B14"/>
      <pageSetup orientation="portrait"/>
    </customSheetView>
    <customSheetView guid="{A57FA7A2-D613-4CB4-A390-3CAB141D409F}">
      <selection activeCell="B14" sqref="B14"/>
      <pageSetup orientation="portrait"/>
    </customSheetView>
    <customSheetView guid="{54863B59-C278-4DB5-9C1C-3A520E929F98}">
      <selection activeCell="B14" sqref="B14"/>
      <pageSetup orientation="portrait"/>
    </customSheetView>
    <customSheetView guid="{211E177F-00B4-45FC-A077-2978117784FC}">
      <selection activeCell="B14" sqref="B14"/>
      <pageSetup orientation="portrait"/>
    </customSheetView>
    <customSheetView guid="{6EB9EEAF-1FA0-4880-9AFC-C65C1683DA1A}" view="pageBreakPreview">
      <selection activeCell="Q19" sqref="Q19"/>
      <pageSetup orientation="portrait"/>
    </customSheetView>
  </customSheetViews>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28</vt:i4>
      </vt:variant>
    </vt:vector>
  </HeadingPairs>
  <TitlesOfParts>
    <vt:vector size="28" baseType="lpstr">
      <vt:lpstr>1.0 Statistical Identification</vt:lpstr>
      <vt:lpstr>2.1 Personal Biography</vt:lpstr>
      <vt:lpstr>2.2 Father's characteristics</vt:lpstr>
      <vt:lpstr>2.3 Mother's characteristics</vt:lpstr>
      <vt:lpstr>2.4 Siblings</vt:lpstr>
      <vt:lpstr>2.5 Health</vt:lpstr>
      <vt:lpstr>3.0 Education</vt:lpstr>
      <vt:lpstr>4.0 Past 7 days S &amp; D Work</vt:lpstr>
      <vt:lpstr>5.1 Employment</vt:lpstr>
      <vt:lpstr>5.2 Unemployment</vt:lpstr>
      <vt:lpstr>5.3 Employment</vt:lpstr>
      <vt:lpstr>6.1 Job charc </vt:lpstr>
      <vt:lpstr>6.2 Secondary Job</vt:lpstr>
      <vt:lpstr>7.0 Job Mobility</vt:lpstr>
      <vt:lpstr>Sheet1</vt:lpstr>
      <vt:lpstr>8.1 cost of Marriage</vt:lpstr>
      <vt:lpstr>Sheet4</vt:lpstr>
      <vt:lpstr>8.2 Fertility</vt:lpstr>
      <vt:lpstr>8.3 Women Status</vt:lpstr>
      <vt:lpstr>9.0 Female Employment </vt:lpstr>
      <vt:lpstr>10.1 Earnings</vt:lpstr>
      <vt:lpstr>10.2 Earnings in Secondary job</vt:lpstr>
      <vt:lpstr>11.0 Return Migration</vt:lpstr>
      <vt:lpstr>11.2 Migrates Charactristics</vt:lpstr>
      <vt:lpstr>12.1 Information Technology</vt:lpstr>
      <vt:lpstr>12.2 Savings &amp; Borrowings</vt:lpstr>
      <vt:lpstr>12.3 Gender Attitudes</vt:lpstr>
      <vt:lpstr>12.4 Result</vt:lpstr>
    </vt:vector>
  </TitlesOfParts>
  <LinksUpToDate>false</LinksUpToDate>
  <SharedDoc>true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Chaimaa YASSINE</dc:creator>
  <cp:lastModifiedBy>Caroline Krafft</cp:lastModifiedBy>
  <cp:lastPrinted>2016-11-16T14:46:55Z</cp:lastPrinted>
  <dcterms:created xsi:type="dcterms:W3CDTF">2011-11-08T19:19:03Z</dcterms:created>
  <dcterms:modified xsi:type="dcterms:W3CDTF">2018-03-11T20:07:51Z</dcterms:modified>
</cp:coreProperties>
</file>